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mc:AlternateContent xmlns:mc="http://schemas.openxmlformats.org/markup-compatibility/2006">
    <mc:Choice Requires="x15">
      <x15ac:absPath xmlns:x15ac="http://schemas.microsoft.com/office/spreadsheetml/2010/11/ac" url="C:\Users\kodom\Desktop\こども病院経費内訳表の改定に向けての参考資料 R70422\成育医療センターより入手\"/>
    </mc:Choice>
  </mc:AlternateContent>
  <xr:revisionPtr revIDLastSave="0" documentId="13_ncr:1_{E9E144B4-C20D-481D-BEC6-D2102E80710D}" xr6:coauthVersionLast="47" xr6:coauthVersionMax="47" xr10:uidLastSave="{00000000-0000-0000-0000-000000000000}"/>
  <workbookProtection workbookAlgorithmName="SHA-512" workbookHashValue="zQGdP+hyk3H2WF0Bgn0/vWOS4xJOZmQiS/VAwvYq8V5UaWgcXBRGlDQ0OQ7/6vj74IddP9DmMo5ubOgCVHYsEA==" workbookSaltValue="m4SSIw3zRMm/kDepNbB1lw==" workbookSpinCount="100000" lockStructure="1"/>
  <bookViews>
    <workbookView xWindow="-108" yWindow="-108" windowWidth="23256" windowHeight="12456" tabRatio="702" xr2:uid="{00000000-000D-0000-FFFF-FFFF00000000}"/>
  </bookViews>
  <sheets>
    <sheet name="治験等経費算出表①" sheetId="55" r:id="rId1"/>
    <sheet name="治験等経費算出表②" sheetId="69" r:id="rId2"/>
    <sheet name="参考；詳細内訳積算表（計算式）" sheetId="59" r:id="rId3"/>
  </sheets>
  <definedNames>
    <definedName name="_xlnm._FilterDatabase" localSheetId="2" hidden="1">'参考；詳細内訳積算表（計算式）'!$T$46:$Z$104</definedName>
    <definedName name="_xlnm.Print_Area" localSheetId="2">'参考；詳細内訳積算表（計算式）'!$A$1:$Z$112</definedName>
    <definedName name="_xlnm.Print_Area" localSheetId="0">治験等経費算出表①!$A$1:$E$43</definedName>
    <definedName name="_xlnm.Print_Area" localSheetId="1">治験等経費算出表②!$A$1:$I$49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2" i="69" l="1"/>
  <c r="U81" i="59"/>
  <c r="I2" i="69"/>
  <c r="E27" i="59" l="1"/>
  <c r="J86" i="59" s="1"/>
  <c r="E17" i="59"/>
  <c r="F53" i="59" s="1"/>
  <c r="Y57" i="59"/>
  <c r="G86" i="59" l="1"/>
  <c r="H86" i="59"/>
  <c r="I86" i="59"/>
  <c r="G99" i="59"/>
  <c r="F99" i="59"/>
  <c r="R22" i="69"/>
  <c r="Q22" i="69"/>
  <c r="P22" i="69"/>
  <c r="U57" i="59"/>
  <c r="U51" i="59"/>
  <c r="U48" i="59"/>
  <c r="U47" i="59"/>
  <c r="E12" i="59" l="1"/>
  <c r="E20" i="59"/>
  <c r="H66" i="59" s="1"/>
  <c r="E19" i="59"/>
  <c r="E18" i="59"/>
  <c r="G53" i="59" s="1"/>
  <c r="E16" i="59"/>
  <c r="G84" i="59" s="1"/>
  <c r="E15" i="59"/>
  <c r="E14" i="59"/>
  <c r="E13" i="59"/>
  <c r="F49" i="59" s="1"/>
  <c r="U73" i="59"/>
  <c r="U72" i="59"/>
  <c r="T72" i="59"/>
  <c r="M22" i="69" s="1"/>
  <c r="T53" i="59" l="1"/>
  <c r="G54" i="59"/>
  <c r="F56" i="59"/>
  <c r="H56" i="59"/>
  <c r="G56" i="59"/>
  <c r="G49" i="59"/>
  <c r="F54" i="59"/>
  <c r="H53" i="59"/>
  <c r="V53" i="59" s="1"/>
  <c r="H59" i="59"/>
  <c r="H70" i="59"/>
  <c r="O62" i="59"/>
  <c r="V62" i="59" s="1"/>
  <c r="R69" i="59"/>
  <c r="Y69" i="59" s="1"/>
  <c r="N69" i="59"/>
  <c r="U69" i="59" s="1"/>
  <c r="N68" i="59"/>
  <c r="U68" i="59" s="1"/>
  <c r="R68" i="59"/>
  <c r="Y68" i="59" s="1"/>
  <c r="H94" i="59"/>
  <c r="Z73" i="59"/>
  <c r="Z72" i="59"/>
  <c r="D6" i="59"/>
  <c r="E31" i="59" l="1"/>
  <c r="E30" i="59"/>
  <c r="M96" i="59" s="1"/>
  <c r="E29" i="59"/>
  <c r="H95" i="59" s="1"/>
  <c r="N97" i="59" l="1"/>
  <c r="U97" i="59" s="1"/>
  <c r="Z97" i="59" s="1"/>
  <c r="P21" i="69"/>
  <c r="Q19" i="69" l="1"/>
  <c r="P19" i="69"/>
  <c r="E35" i="59" l="1"/>
  <c r="Q81" i="59" s="1"/>
  <c r="N81" i="59" l="1"/>
  <c r="V70" i="59"/>
  <c r="O22" i="69" s="1"/>
  <c r="X58" i="59"/>
  <c r="X55" i="59"/>
  <c r="X52" i="59"/>
  <c r="W58" i="59"/>
  <c r="V61" i="59"/>
  <c r="V60" i="59"/>
  <c r="V59" i="59"/>
  <c r="V58" i="59"/>
  <c r="V55" i="59"/>
  <c r="U52" i="59"/>
  <c r="V50" i="59"/>
  <c r="P20" i="69" l="1"/>
  <c r="W108" i="59"/>
  <c r="O19" i="69"/>
  <c r="Q20" i="69"/>
  <c r="R20" i="69"/>
  <c r="U55" i="59" l="1"/>
  <c r="U50" i="59"/>
  <c r="Q67" i="59" l="1"/>
  <c r="N67" i="59"/>
  <c r="U67" i="59" s="1"/>
  <c r="N63" i="59"/>
  <c r="N65" i="59"/>
  <c r="U65" i="59" s="1"/>
  <c r="D9" i="59"/>
  <c r="C12" i="69" s="1"/>
  <c r="E41" i="59"/>
  <c r="Q80" i="59" s="1"/>
  <c r="X80" i="59" s="1"/>
  <c r="E40" i="59"/>
  <c r="E39" i="59"/>
  <c r="Q90" i="59" s="1"/>
  <c r="X90" i="59" s="1"/>
  <c r="E38" i="59"/>
  <c r="Q89" i="59" s="1"/>
  <c r="X89" i="59" s="1"/>
  <c r="E37" i="59"/>
  <c r="N88" i="59" s="1"/>
  <c r="E36" i="59"/>
  <c r="N87" i="59" s="1"/>
  <c r="E34" i="59"/>
  <c r="M79" i="59" s="1"/>
  <c r="E33" i="59"/>
  <c r="E32" i="59"/>
  <c r="H92" i="59" s="1"/>
  <c r="E28" i="59"/>
  <c r="E26" i="59"/>
  <c r="N84" i="59" s="1"/>
  <c r="E25" i="59"/>
  <c r="E24" i="59"/>
  <c r="E23" i="59"/>
  <c r="E22" i="59"/>
  <c r="E21" i="59"/>
  <c r="G74" i="59" l="1"/>
  <c r="F74" i="59"/>
  <c r="N91" i="59"/>
  <c r="M91" i="59"/>
  <c r="P91" i="59"/>
  <c r="W91" i="59" s="1"/>
  <c r="M85" i="59"/>
  <c r="N103" i="59"/>
  <c r="U103" i="59" s="1"/>
  <c r="N85" i="59"/>
  <c r="U84" i="59"/>
  <c r="Z84" i="59" s="1"/>
  <c r="J79" i="59"/>
  <c r="F79" i="59"/>
  <c r="G82" i="59"/>
  <c r="G79" i="59"/>
  <c r="F82" i="59"/>
  <c r="F77" i="59"/>
  <c r="G83" i="59"/>
  <c r="T96" i="59"/>
  <c r="Z96" i="59" s="1"/>
  <c r="O93" i="59"/>
  <c r="V93" i="59" s="1"/>
  <c r="Z93" i="59" s="1"/>
  <c r="O94" i="59"/>
  <c r="V94" i="59" s="1"/>
  <c r="Z94" i="59" s="1"/>
  <c r="X67" i="59"/>
  <c r="X81" i="59"/>
  <c r="I83" i="59"/>
  <c r="O92" i="59"/>
  <c r="V92" i="59" s="1"/>
  <c r="O95" i="59"/>
  <c r="V95" i="59" s="1"/>
  <c r="Z95" i="59" s="1"/>
  <c r="P86" i="59"/>
  <c r="W86" i="59" s="1"/>
  <c r="N104" i="59"/>
  <c r="U104" i="59" s="1"/>
  <c r="N102" i="59"/>
  <c r="U102" i="59" s="1"/>
  <c r="Q78" i="59"/>
  <c r="X78" i="59" s="1"/>
  <c r="N78" i="59"/>
  <c r="M80" i="59"/>
  <c r="T80" i="59" s="1"/>
  <c r="N98" i="59"/>
  <c r="N80" i="59"/>
  <c r="C13" i="69"/>
  <c r="V56" i="59"/>
  <c r="N83" i="59"/>
  <c r="C14" i="69"/>
  <c r="N86" i="59"/>
  <c r="M98" i="59"/>
  <c r="O86" i="59"/>
  <c r="V86" i="59" s="1"/>
  <c r="M99" i="59"/>
  <c r="N99" i="59"/>
  <c r="P83" i="59"/>
  <c r="O66" i="59"/>
  <c r="M77" i="59"/>
  <c r="Q86" i="59"/>
  <c r="X86" i="59" s="1"/>
  <c r="R102" i="59"/>
  <c r="Y102" i="59" s="1"/>
  <c r="M87" i="59"/>
  <c r="R103" i="59"/>
  <c r="Y103" i="59" s="1"/>
  <c r="R104" i="59"/>
  <c r="Y104" i="59" s="1"/>
  <c r="Q79" i="59"/>
  <c r="M88" i="59"/>
  <c r="N79" i="59"/>
  <c r="M89" i="59"/>
  <c r="N89" i="59"/>
  <c r="M90" i="59"/>
  <c r="M82" i="59"/>
  <c r="N90" i="59"/>
  <c r="N82" i="59"/>
  <c r="Z67" i="59" l="1"/>
  <c r="X108" i="59"/>
  <c r="O20" i="69"/>
  <c r="X79" i="59"/>
  <c r="Q21" i="69"/>
  <c r="Q23" i="69" s="1"/>
  <c r="V66" i="59"/>
  <c r="O21" i="69" s="1"/>
  <c r="O23" i="69" s="1"/>
  <c r="Z81" i="59"/>
  <c r="R19" i="69"/>
  <c r="P23" i="69"/>
  <c r="W83" i="59"/>
  <c r="T100" i="59"/>
  <c r="T50" i="59"/>
  <c r="T55" i="59"/>
  <c r="T58" i="59"/>
  <c r="T48" i="59"/>
  <c r="T47" i="59"/>
  <c r="T101" i="59"/>
  <c r="T75" i="59"/>
  <c r="T79" i="59"/>
  <c r="T56" i="59"/>
  <c r="T82" i="59"/>
  <c r="T99" i="59"/>
  <c r="T77" i="59"/>
  <c r="T89" i="59"/>
  <c r="T90" i="59"/>
  <c r="T87" i="59"/>
  <c r="T88" i="59"/>
  <c r="T98" i="59"/>
  <c r="T54" i="59"/>
  <c r="U71" i="59"/>
  <c r="N22" i="69" s="1"/>
  <c r="F22" i="69" s="1"/>
  <c r="U101" i="59"/>
  <c r="U76" i="59"/>
  <c r="U61" i="59"/>
  <c r="U100" i="59"/>
  <c r="U75" i="59"/>
  <c r="U58" i="59"/>
  <c r="U98" i="59"/>
  <c r="U87" i="59"/>
  <c r="U88" i="59"/>
  <c r="U56" i="59"/>
  <c r="U80" i="59"/>
  <c r="U89" i="59"/>
  <c r="U82" i="59"/>
  <c r="U99" i="59"/>
  <c r="U90" i="59"/>
  <c r="U83" i="59"/>
  <c r="U79" i="59"/>
  <c r="U86" i="59"/>
  <c r="U78" i="59"/>
  <c r="U54" i="59"/>
  <c r="V108" i="59" l="1"/>
  <c r="M20" i="69"/>
  <c r="Z80" i="59"/>
  <c r="Z56" i="59"/>
  <c r="Z100" i="59"/>
  <c r="Z55" i="59"/>
  <c r="Z90" i="59"/>
  <c r="Z47" i="59"/>
  <c r="U53" i="59" l="1"/>
  <c r="N20" i="69" s="1"/>
  <c r="F20" i="69" s="1"/>
  <c r="T91" i="59" l="1"/>
  <c r="U91" i="59"/>
  <c r="I6" i="69"/>
  <c r="T49" i="59" l="1"/>
  <c r="M19" i="69" l="1"/>
  <c r="U49" i="59"/>
  <c r="N19" i="69" l="1"/>
  <c r="F19" i="69" s="1"/>
  <c r="C9" i="69"/>
  <c r="C7" i="69"/>
  <c r="D8" i="59" l="1"/>
  <c r="D7" i="59"/>
  <c r="U74" i="59" l="1"/>
  <c r="T74" i="59"/>
  <c r="Z52" i="59"/>
  <c r="T85" i="59"/>
  <c r="R62" i="59"/>
  <c r="Y62" i="59" s="1"/>
  <c r="N64" i="59"/>
  <c r="U64" i="59" s="1"/>
  <c r="M64" i="59"/>
  <c r="T64" i="59" s="1"/>
  <c r="U85" i="59"/>
  <c r="N62" i="59"/>
  <c r="U62" i="59" s="1"/>
  <c r="M65" i="59"/>
  <c r="T65" i="59" s="1"/>
  <c r="Z53" i="59" l="1"/>
  <c r="Y108" i="59"/>
  <c r="Z58" i="59" l="1"/>
  <c r="Z54" i="59"/>
  <c r="Z89" i="59"/>
  <c r="Z91" i="59"/>
  <c r="Z88" i="59"/>
  <c r="Z79" i="59"/>
  <c r="Z66" i="59"/>
  <c r="W110" i="59" l="1"/>
  <c r="P18" i="69" s="1"/>
  <c r="Z69" i="59"/>
  <c r="X110" i="59" l="1"/>
  <c r="Q18" i="69" s="1"/>
  <c r="Z86" i="59"/>
  <c r="W109" i="59" l="1"/>
  <c r="Z83" i="59"/>
  <c r="W111" i="59" l="1"/>
  <c r="P29" i="69" s="1"/>
  <c r="P28" i="69" s="1"/>
  <c r="Z78" i="59"/>
  <c r="Z82" i="59"/>
  <c r="Z76" i="59"/>
  <c r="Z75" i="59"/>
  <c r="R21" i="69"/>
  <c r="R23" i="69" s="1"/>
  <c r="M63" i="59"/>
  <c r="T63" i="59" s="1"/>
  <c r="T108" i="59" s="1"/>
  <c r="T110" i="59" l="1"/>
  <c r="M21" i="69"/>
  <c r="U63" i="59"/>
  <c r="Z102" i="59"/>
  <c r="V109" i="59"/>
  <c r="T109" i="59"/>
  <c r="Z103" i="59"/>
  <c r="Z104" i="59"/>
  <c r="Z68" i="59"/>
  <c r="Z101" i="59"/>
  <c r="Z71" i="59"/>
  <c r="Z70" i="59"/>
  <c r="Z98" i="59"/>
  <c r="Z99" i="59"/>
  <c r="Z85" i="59"/>
  <c r="Z74" i="59"/>
  <c r="Z64" i="59"/>
  <c r="Z65" i="59"/>
  <c r="Z92" i="59"/>
  <c r="Z60" i="59"/>
  <c r="Z57" i="59"/>
  <c r="Z49" i="59"/>
  <c r="N21" i="69" l="1"/>
  <c r="N23" i="69" s="1"/>
  <c r="U108" i="59"/>
  <c r="U110" i="59" s="1"/>
  <c r="N18" i="69" s="1"/>
  <c r="AA70" i="59"/>
  <c r="M23" i="69"/>
  <c r="T111" i="59"/>
  <c r="V111" i="59"/>
  <c r="O29" i="69" s="1"/>
  <c r="O28" i="69" s="1"/>
  <c r="V110" i="59"/>
  <c r="O18" i="69" s="1"/>
  <c r="Z63" i="59"/>
  <c r="M18" i="69"/>
  <c r="U109" i="59"/>
  <c r="X109" i="59"/>
  <c r="X111" i="59" s="1"/>
  <c r="Z77" i="59"/>
  <c r="Z87" i="59"/>
  <c r="Y109" i="59"/>
  <c r="Z48" i="59"/>
  <c r="Z50" i="59"/>
  <c r="Z61" i="59"/>
  <c r="Z51" i="59"/>
  <c r="Z59" i="59"/>
  <c r="Z62" i="59"/>
  <c r="F23" i="69" l="1"/>
  <c r="B42" i="69" s="1"/>
  <c r="F21" i="69"/>
  <c r="AA62" i="59"/>
  <c r="J26" i="59" s="1"/>
  <c r="R26" i="59" s="1"/>
  <c r="M29" i="69"/>
  <c r="M28" i="69" s="1"/>
  <c r="Y110" i="59"/>
  <c r="R18" i="69" s="1"/>
  <c r="F18" i="69" s="1"/>
  <c r="B41" i="69" s="1"/>
  <c r="AA47" i="59"/>
  <c r="AA52" i="59"/>
  <c r="Y111" i="59"/>
  <c r="U111" i="59"/>
  <c r="N29" i="69" s="1"/>
  <c r="Q29" i="69"/>
  <c r="Q28" i="69" s="1"/>
  <c r="Z109" i="59"/>
  <c r="Z108" i="59"/>
  <c r="R29" i="69" l="1"/>
  <c r="R28" i="69" s="1"/>
  <c r="N28" i="69"/>
  <c r="J23" i="59"/>
  <c r="Z111" i="59"/>
  <c r="Z110" i="59"/>
  <c r="S28" i="69" l="1"/>
  <c r="T28" i="69" s="1"/>
  <c r="E28" i="69" s="1"/>
  <c r="B44" i="69" l="1"/>
  <c r="B43" i="69"/>
  <c r="T29" i="69"/>
  <c r="E29" i="69" s="1"/>
  <c r="M33" i="69" l="1"/>
  <c r="N32" i="6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三宅 こず恵</author>
    <author>takei-j</author>
    <author>NW</author>
  </authors>
  <commentList>
    <comment ref="B18" authorId="0" shapeId="0" xr:uid="{00000000-0006-0000-0000-000001000000}">
      <text>
        <r>
          <rPr>
            <sz val="9"/>
            <color indexed="81"/>
            <rFont val="MS P ゴシック"/>
            <family val="3"/>
            <charset val="128"/>
          </rPr>
          <t xml:space="preserve">考え方：
Visit毎に入力内容を確認するものを指す
</t>
        </r>
      </text>
    </comment>
    <comment ref="B28" authorId="1" shapeId="0" xr:uid="{00000000-0006-0000-0000-000002000000}">
      <text>
        <r>
          <rPr>
            <sz val="9"/>
            <color indexed="81"/>
            <rFont val="ＭＳ Ｐゴシック"/>
            <family val="3"/>
            <charset val="128"/>
          </rPr>
          <t xml:space="preserve">考え方：
①プロトコルで規定されている来院回数。来院が必然でないVisitや追加・追跡は規定来院回数には含まない。
②比較試験等の後に別プロトコルで長期試験等を継続実施する場合、長期試験（継続試験）における比較試験と重複する最初のVisitは「規定Visit数」に含まない。その他の重複する項目（例：臨床検査集中測定Visit数 等）も同様とする。但し、比較試験最終Visitに含まれない項目（例：治験薬払い出しVisit数 等）はその限りではない。
③電話対応でも可能と規定されている場合は、規定来院回数には含まず、（18）にて係数設定する。
④施設都合で規定の1Visitを2日に分けた場合でも、プロトコル規定数を採用する。
⑤規定入院中は治験検査や評価がされる日数とする。（例えばスケジュール表の「○」が記載されている日数であり入院日数ではない）
⑥治療歴や疾患背景等で被験者群によって来院回数が異なる場合は、回数が多い被験者群を採用する。
⑦Visit数は固定費（契約期間）と相関していないため、最終来院が承認日までの試験などの場合（定まっていない場合）、申請データとして最低限必要なVisitまでで設定する。（例：Visit20までは必須で、その後は8週間隔で“Visit20-X”として承認日まで実施する試験の場合、「20」とする
</t>
        </r>
        <r>
          <rPr>
            <b/>
            <sz val="9"/>
            <color indexed="81"/>
            <rFont val="ＭＳ Ｐゴシック"/>
            <family val="3"/>
            <charset val="128"/>
          </rPr>
          <t>※概念：診察やEDC入力業務が発生するVisitをカウントする</t>
        </r>
      </text>
    </comment>
    <comment ref="B29" authorId="0" shapeId="0" xr:uid="{00000000-0006-0000-0000-000003000000}">
      <text>
        <r>
          <rPr>
            <sz val="9"/>
            <color indexed="81"/>
            <rFont val="MS P ゴシック"/>
            <family val="3"/>
            <charset val="128"/>
          </rPr>
          <t>考え方：
治験実施を入院で実施する場合
PK採血や検査の鎮静のための入院は入院とはしない</t>
        </r>
      </text>
    </comment>
    <comment ref="B36" authorId="1" shapeId="0" xr:uid="{00000000-0006-0000-0000-000004000000}">
      <text>
        <r>
          <rPr>
            <sz val="9"/>
            <color indexed="81"/>
            <rFont val="ＭＳ Ｐゴシック"/>
            <family val="3"/>
            <charset val="128"/>
          </rPr>
          <t>考え方：
PK・PD解析などのためだけに採血されるポイントの数。そのため、臨床検査の採血と同タイミングで採取されるポイントは含まない。また、PK・PD解析などのために同タイミングで複数回採取される場合はポイント数は1ポイントとする。ルート採血であっても、採血手技や処理が必要なため、ポイントに含む。OGTTのための採血ポイントも含む。</t>
        </r>
      </text>
    </comment>
    <comment ref="B42" authorId="2" shapeId="0" xr:uid="{00000000-0006-0000-0000-000005000000}">
      <text>
        <r>
          <rPr>
            <sz val="9"/>
            <color indexed="81"/>
            <rFont val="ＭＳ Ｐゴシック"/>
            <family val="3"/>
            <charset val="128"/>
          </rPr>
          <t>考え方：
①手術前～後に使用する治験薬、②治験薬投与のために外科的処置が必要、③再生医療等製品の投与、④治験機器の埋め込み、⑤ICUでの評価を想定する。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takei-j</author>
  </authors>
  <commentList>
    <comment ref="B43" authorId="0" shapeId="0" xr:uid="{00000000-0006-0000-0100-000001000000}">
      <text>
        <r>
          <rPr>
            <sz val="10"/>
            <color indexed="81"/>
            <rFont val="ＭＳ Ｐゴシック"/>
            <family val="3"/>
            <charset val="128"/>
          </rPr>
          <t>承認まで続く試験の場合、プロトコルの文言に揃え修正してください。 
　　例：「Visit●-X」、「Visit●以降に実施される8週間毎の規定来院」</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三宅 こず恵</author>
    <author>takei-j</author>
    <author>NW</author>
    <author>kozue.miyake</author>
    <author>武井</author>
    <author>武井 順平</author>
  </authors>
  <commentList>
    <comment ref="AA47" authorId="0" shapeId="0" xr:uid="{00000000-0006-0000-0200-000001000000}">
      <text>
        <r>
          <rPr>
            <b/>
            <sz val="9"/>
            <color indexed="81"/>
            <rFont val="MS P ゴシック"/>
            <family val="3"/>
            <charset val="128"/>
          </rPr>
          <t>三宅 こず恵:</t>
        </r>
        <r>
          <rPr>
            <sz val="9"/>
            <color indexed="81"/>
            <rFont val="MS P ゴシック"/>
            <family val="3"/>
            <charset val="128"/>
          </rPr>
          <t xml:space="preserve">
実施医療機関の
治験実施前の固定費（直接労務費）</t>
        </r>
      </text>
    </comment>
    <comment ref="F49" authorId="1" shapeId="0" xr:uid="{00000000-0006-0000-0200-000002000000}">
      <text>
        <r>
          <rPr>
            <sz val="9"/>
            <color indexed="81"/>
            <rFont val="ＭＳ Ｐゴシック"/>
            <family val="3"/>
            <charset val="128"/>
          </rPr>
          <t>基本時間は1h
アセントを作成する場合は1.5
倍。</t>
        </r>
      </text>
    </comment>
    <comment ref="G49" authorId="1" shapeId="0" xr:uid="{00000000-0006-0000-0200-000003000000}">
      <text>
        <r>
          <rPr>
            <sz val="9"/>
            <color indexed="81"/>
            <rFont val="ＭＳ Ｐゴシック"/>
            <family val="3"/>
            <charset val="128"/>
          </rPr>
          <t>基本時間は8h。アセントを作成する場合は1.5倍。</t>
        </r>
      </text>
    </comment>
    <comment ref="AA52" authorId="2" shapeId="0" xr:uid="{00000000-0006-0000-0200-000004000000}">
      <text>
        <r>
          <rPr>
            <sz val="9"/>
            <color indexed="81"/>
            <rFont val="ＭＳ Ｐゴシック"/>
            <family val="3"/>
            <charset val="128"/>
          </rPr>
          <t>実施医療機関の治験実施中(スタートアップミーティング前)の固定費（直接労務費）</t>
        </r>
      </text>
    </comment>
    <comment ref="F53" authorId="0" shapeId="0" xr:uid="{00000000-0006-0000-0200-000005000000}">
      <text>
        <r>
          <rPr>
            <sz val="9"/>
            <color indexed="81"/>
            <rFont val="MS P ゴシック"/>
            <family val="3"/>
            <charset val="128"/>
          </rPr>
          <t>1サイト当たり0.5hr
サイト数をかける。</t>
        </r>
      </text>
    </comment>
    <comment ref="G53" authorId="0" shapeId="0" xr:uid="{00000000-0006-0000-0200-000006000000}">
      <text>
        <r>
          <rPr>
            <sz val="9"/>
            <color indexed="81"/>
            <rFont val="MS P ゴシック"/>
            <family val="3"/>
            <charset val="128"/>
          </rPr>
          <t>1サイト当たり0.5hr
サイト数をかける。</t>
        </r>
      </text>
    </comment>
    <comment ref="H53" authorId="0" shapeId="0" xr:uid="{00000000-0006-0000-0200-000007000000}">
      <text>
        <r>
          <rPr>
            <sz val="9"/>
            <color indexed="81"/>
            <rFont val="MS P ゴシック"/>
            <family val="3"/>
            <charset val="128"/>
          </rPr>
          <t>登録サイトを使用する場合</t>
        </r>
      </text>
    </comment>
    <comment ref="F54" authorId="0" shapeId="0" xr:uid="{00000000-0006-0000-0200-000008000000}">
      <text>
        <r>
          <rPr>
            <sz val="9"/>
            <color indexed="81"/>
            <rFont val="MS P ゴシック"/>
            <family val="3"/>
            <charset val="128"/>
          </rPr>
          <t>EDCを使用する場合「1」</t>
        </r>
      </text>
    </comment>
    <comment ref="G54" authorId="0" shapeId="0" xr:uid="{00000000-0006-0000-0200-000009000000}">
      <text>
        <r>
          <rPr>
            <sz val="9"/>
            <color indexed="81"/>
            <rFont val="MS P ゴシック"/>
            <family val="3"/>
            <charset val="128"/>
          </rPr>
          <t>EDCを使用する場合「1」</t>
        </r>
      </text>
    </comment>
    <comment ref="F56" authorId="0" shapeId="0" xr:uid="{00000000-0006-0000-0200-00000A000000}">
      <text>
        <r>
          <rPr>
            <sz val="9"/>
            <color indexed="81"/>
            <rFont val="MS P ゴシック"/>
            <family val="3"/>
            <charset val="128"/>
          </rPr>
          <t>再生医療等製品・医療機器のみ</t>
        </r>
      </text>
    </comment>
    <comment ref="G56" authorId="0" shapeId="0" xr:uid="{00000000-0006-0000-0200-00000B000000}">
      <text>
        <r>
          <rPr>
            <sz val="9"/>
            <color indexed="81"/>
            <rFont val="MS P ゴシック"/>
            <family val="3"/>
            <charset val="128"/>
          </rPr>
          <t xml:space="preserve">再生医療等製品・医療機器のみ
</t>
        </r>
      </text>
    </comment>
    <comment ref="H56" authorId="0" shapeId="0" xr:uid="{00000000-0006-0000-0200-00000C000000}">
      <text>
        <r>
          <rPr>
            <sz val="9"/>
            <color indexed="81"/>
            <rFont val="MS P ゴシック"/>
            <family val="3"/>
            <charset val="128"/>
          </rPr>
          <t>再生医療等製品・医療機器のみ</t>
        </r>
      </text>
    </comment>
    <comment ref="H59" authorId="3" shapeId="0" xr:uid="{00000000-0006-0000-0200-00000D000000}">
      <text>
        <r>
          <rPr>
            <sz val="9"/>
            <color indexed="81"/>
            <rFont val="MS P ゴシック"/>
            <family val="3"/>
            <charset val="128"/>
          </rPr>
          <t>基本時間は10h。向精神薬・血液製剤の場合は1.5倍、麻薬・大麻は2倍、再生医療等製品・医療機器は3倍する。</t>
        </r>
      </text>
    </comment>
    <comment ref="N62" authorId="1" shapeId="0" xr:uid="{00000000-0006-0000-0200-00000E000000}">
      <text>
        <r>
          <rPr>
            <sz val="9"/>
            <color indexed="81"/>
            <rFont val="ＭＳ Ｐゴシック"/>
            <family val="3"/>
            <charset val="128"/>
          </rPr>
          <t>「治験期間」とリンク。治験期間を3で割った数値。小数点以下は切り捨て。</t>
        </r>
      </text>
    </comment>
    <comment ref="O62" authorId="1" shapeId="0" xr:uid="{00000000-0006-0000-0200-00000F000000}">
      <text>
        <r>
          <rPr>
            <sz val="9"/>
            <color indexed="81"/>
            <rFont val="ＭＳ Ｐゴシック"/>
            <family val="3"/>
            <charset val="128"/>
          </rPr>
          <t>「治験期間」とリンク。治験期間を3で割った数値。小数点以下は切り捨て。</t>
        </r>
      </text>
    </comment>
    <comment ref="R62" authorId="1" shapeId="0" xr:uid="{00000000-0006-0000-0200-000010000000}">
      <text>
        <r>
          <rPr>
            <sz val="9"/>
            <color indexed="81"/>
            <rFont val="ＭＳ Ｐゴシック"/>
            <family val="3"/>
            <charset val="128"/>
          </rPr>
          <t>「契約期間」とリンク。契約期間を3で割った数値。小数点以下は切り捨て。</t>
        </r>
      </text>
    </comment>
    <comment ref="AA62" authorId="0" shapeId="0" xr:uid="{00000000-0006-0000-0200-000011000000}">
      <text>
        <r>
          <rPr>
            <b/>
            <sz val="9"/>
            <color indexed="81"/>
            <rFont val="MS P ゴシック"/>
            <family val="3"/>
            <charset val="128"/>
          </rPr>
          <t>三宅 こず恵:</t>
        </r>
        <r>
          <rPr>
            <sz val="9"/>
            <color indexed="81"/>
            <rFont val="MS P ゴシック"/>
            <family val="3"/>
            <charset val="128"/>
          </rPr>
          <t xml:space="preserve">
実施医療機関の
治験実施中(スタートアップミーティング以降~終了前)の固定費（直接労務費）</t>
        </r>
      </text>
    </comment>
    <comment ref="M63" authorId="1" shapeId="0" xr:uid="{00000000-0006-0000-0200-000012000000}">
      <text>
        <r>
          <rPr>
            <sz val="9"/>
            <color indexed="81"/>
            <rFont val="ＭＳ Ｐゴシック"/>
            <family val="3"/>
            <charset val="128"/>
          </rPr>
          <t>「契約期間」とリンク。契約期間を3で割った数値。小数点以下は切り捨て。</t>
        </r>
      </text>
    </comment>
    <comment ref="N63" authorId="1" shapeId="0" xr:uid="{00000000-0006-0000-0200-000013000000}">
      <text>
        <r>
          <rPr>
            <sz val="9"/>
            <color indexed="81"/>
            <rFont val="ＭＳ Ｐゴシック"/>
            <family val="3"/>
            <charset val="128"/>
          </rPr>
          <t>「契約期間」とリンク。契約期間を3で割った数値。小数点以下は切り捨て。</t>
        </r>
      </text>
    </comment>
    <comment ref="M64" authorId="1" shapeId="0" xr:uid="{00000000-0006-0000-0200-000014000000}">
      <text>
        <r>
          <rPr>
            <sz val="9"/>
            <color indexed="81"/>
            <rFont val="ＭＳ Ｐゴシック"/>
            <family val="3"/>
            <charset val="128"/>
          </rPr>
          <t>「契約期間」とリンク。契約期間を12で割った数値。小数点以下は切り捨て。</t>
        </r>
      </text>
    </comment>
    <comment ref="N64" authorId="1" shapeId="0" xr:uid="{00000000-0006-0000-0200-000015000000}">
      <text>
        <r>
          <rPr>
            <sz val="9"/>
            <color indexed="81"/>
            <rFont val="ＭＳ Ｐゴシック"/>
            <family val="3"/>
            <charset val="128"/>
          </rPr>
          <t>「契約期間」とリンク。契約期間を12で割った数値。小数点以下は切り捨て。</t>
        </r>
      </text>
    </comment>
    <comment ref="M65" authorId="1" shapeId="0" xr:uid="{00000000-0006-0000-0200-000016000000}">
      <text>
        <r>
          <rPr>
            <sz val="9"/>
            <color indexed="81"/>
            <rFont val="ＭＳ Ｐゴシック"/>
            <family val="3"/>
            <charset val="128"/>
          </rPr>
          <t>「契約期間」とリンク。契約期間を12で割った数値（小数点以下は切り捨て）。</t>
        </r>
      </text>
    </comment>
    <comment ref="N65" authorId="1" shapeId="0" xr:uid="{00000000-0006-0000-0200-000017000000}">
      <text>
        <r>
          <rPr>
            <sz val="9"/>
            <color indexed="81"/>
            <rFont val="ＭＳ Ｐゴシック"/>
            <family val="3"/>
            <charset val="128"/>
          </rPr>
          <t>「契約期間」とリンク。契約期間を12で割った数値（小数点以下は切り捨て）。</t>
        </r>
      </text>
    </comment>
    <comment ref="H66" authorId="1" shapeId="0" xr:uid="{00000000-0006-0000-0200-000018000000}">
      <text>
        <r>
          <rPr>
            <sz val="9"/>
            <color indexed="81"/>
            <rFont val="ＭＳ Ｐゴシック"/>
            <family val="3"/>
            <charset val="128"/>
          </rPr>
          <t>基本0.5h。キュービックスCT以外の保管（温度計校正要）の場合、2倍。</t>
        </r>
      </text>
    </comment>
    <comment ref="O66" authorId="1" shapeId="0" xr:uid="{00000000-0006-0000-0200-000019000000}">
      <text>
        <r>
          <rPr>
            <sz val="9"/>
            <color indexed="81"/>
            <rFont val="ＭＳ Ｐゴシック"/>
            <family val="3"/>
            <charset val="128"/>
          </rPr>
          <t>契約期間とリンク。</t>
        </r>
      </text>
    </comment>
    <comment ref="N67" authorId="0" shapeId="0" xr:uid="{00000000-0006-0000-0200-00001A000000}">
      <text>
        <r>
          <rPr>
            <sz val="9"/>
            <color indexed="81"/>
            <rFont val="MS P ゴシック"/>
            <family val="3"/>
            <charset val="128"/>
          </rPr>
          <t>契約期間とリンク。</t>
        </r>
      </text>
    </comment>
    <comment ref="Q67" authorId="0" shapeId="0" xr:uid="{00000000-0006-0000-0200-00001B000000}">
      <text>
        <r>
          <rPr>
            <sz val="9"/>
            <color indexed="81"/>
            <rFont val="MS P ゴシック"/>
            <family val="3"/>
            <charset val="128"/>
          </rPr>
          <t>契約期間とリンク。</t>
        </r>
      </text>
    </comment>
    <comment ref="N68" authorId="0" shapeId="0" xr:uid="{00000000-0006-0000-0200-00001C000000}">
      <text>
        <r>
          <rPr>
            <sz val="9"/>
            <color indexed="81"/>
            <rFont val="MS P ゴシック"/>
            <family val="3"/>
            <charset val="128"/>
          </rPr>
          <t>「契約期間」とリンク。
契約月数から1カ月引いた数値。</t>
        </r>
      </text>
    </comment>
    <comment ref="R68" authorId="1" shapeId="0" xr:uid="{00000000-0006-0000-0200-00001D000000}">
      <text>
        <r>
          <rPr>
            <sz val="9"/>
            <color indexed="81"/>
            <rFont val="ＭＳ Ｐゴシック"/>
            <family val="3"/>
            <charset val="128"/>
          </rPr>
          <t>「契約期間」とリンク。</t>
        </r>
        <r>
          <rPr>
            <b/>
            <sz val="9"/>
            <color indexed="81"/>
            <rFont val="ＭＳ Ｐゴシック"/>
            <family val="3"/>
            <charset val="128"/>
          </rPr>
          <t xml:space="preserve">
</t>
        </r>
        <r>
          <rPr>
            <sz val="9"/>
            <color indexed="81"/>
            <rFont val="ＭＳ Ｐゴシック"/>
            <family val="3"/>
            <charset val="128"/>
          </rPr>
          <t>契約月数から1カ月引いた数値。</t>
        </r>
      </text>
    </comment>
    <comment ref="N69" authorId="0" shapeId="0" xr:uid="{00000000-0006-0000-0200-00001E000000}">
      <text>
        <r>
          <rPr>
            <sz val="9"/>
            <color indexed="81"/>
            <rFont val="MS P ゴシック"/>
            <family val="3"/>
            <charset val="128"/>
          </rPr>
          <t>「契約期間」とリンク。
契約月数から1カ月引いた数値。</t>
        </r>
      </text>
    </comment>
    <comment ref="R69" authorId="1" shapeId="0" xr:uid="{00000000-0006-0000-0200-00001F000000}">
      <text>
        <r>
          <rPr>
            <sz val="9"/>
            <color indexed="81"/>
            <rFont val="ＭＳ Ｐゴシック"/>
            <family val="3"/>
            <charset val="128"/>
          </rPr>
          <t>「契約期間」とリンク。</t>
        </r>
        <r>
          <rPr>
            <b/>
            <sz val="9"/>
            <color indexed="81"/>
            <rFont val="ＭＳ Ｐゴシック"/>
            <family val="3"/>
            <charset val="128"/>
          </rPr>
          <t xml:space="preserve">
</t>
        </r>
        <r>
          <rPr>
            <sz val="9"/>
            <color indexed="81"/>
            <rFont val="ＭＳ Ｐゴシック"/>
            <family val="3"/>
            <charset val="128"/>
          </rPr>
          <t>契約月数から1カ月引いた数値。</t>
        </r>
      </text>
    </comment>
    <comment ref="H70" authorId="3" shapeId="0" xr:uid="{00000000-0006-0000-0200-000020000000}">
      <text>
        <r>
          <rPr>
            <sz val="9"/>
            <color indexed="81"/>
            <rFont val="MS P ゴシック"/>
            <family val="3"/>
            <charset val="128"/>
          </rPr>
          <t>基本時間は0.5h。向精神薬・血液製剤の場合は1.5倍、麻薬・大麻は2倍、再生医療等製品・医療機器は3倍する。</t>
        </r>
      </text>
    </comment>
    <comment ref="AA70" authorId="0" shapeId="0" xr:uid="{00000000-0006-0000-0200-000021000000}">
      <text>
        <r>
          <rPr>
            <b/>
            <sz val="9"/>
            <color indexed="81"/>
            <rFont val="MS P ゴシック"/>
            <family val="3"/>
            <charset val="128"/>
          </rPr>
          <t>三宅 こず恵:</t>
        </r>
        <r>
          <rPr>
            <sz val="9"/>
            <color indexed="81"/>
            <rFont val="MS P ゴシック"/>
            <family val="3"/>
            <charset val="128"/>
          </rPr>
          <t xml:space="preserve">
実施医療機関の
治験終了時の固定費（直接労務費）</t>
        </r>
      </text>
    </comment>
    <comment ref="F74" authorId="0" shapeId="0" xr:uid="{00000000-0006-0000-0200-000022000000}">
      <text>
        <r>
          <rPr>
            <sz val="9"/>
            <color indexed="81"/>
            <rFont val="MS P ゴシック"/>
            <family val="3"/>
            <charset val="128"/>
          </rPr>
          <t>「代諾者必要」or「被験者選出項目20以上」の場合、「2」。</t>
        </r>
      </text>
    </comment>
    <comment ref="G74" authorId="0" shapeId="0" xr:uid="{00000000-0006-0000-0200-000023000000}">
      <text>
        <r>
          <rPr>
            <sz val="9"/>
            <color indexed="81"/>
            <rFont val="MS P ゴシック"/>
            <family val="3"/>
            <charset val="128"/>
          </rPr>
          <t>「代諾者必要」or「被験者選出項目20以上」の場合、「2」。</t>
        </r>
      </text>
    </comment>
    <comment ref="F77" authorId="3" shapeId="0" xr:uid="{00000000-0006-0000-0200-000024000000}">
      <text>
        <r>
          <rPr>
            <sz val="9"/>
            <color indexed="81"/>
            <rFont val="MS P ゴシック"/>
            <family val="3"/>
            <charset val="128"/>
          </rPr>
          <t>対象年齢</t>
        </r>
      </text>
    </comment>
    <comment ref="M77" authorId="1" shapeId="0" xr:uid="{00000000-0006-0000-0200-000025000000}">
      <text>
        <r>
          <rPr>
            <sz val="9"/>
            <color indexed="81"/>
            <rFont val="ＭＳ Ｐゴシック"/>
            <family val="3"/>
            <charset val="128"/>
          </rPr>
          <t>「規定Visit数」にリンク。</t>
        </r>
      </text>
    </comment>
    <comment ref="N78" authorId="1" shapeId="0" xr:uid="{00000000-0006-0000-0200-000026000000}">
      <text>
        <r>
          <rPr>
            <sz val="9"/>
            <color indexed="81"/>
            <rFont val="ＭＳ Ｐゴシック"/>
            <family val="3"/>
            <charset val="128"/>
          </rPr>
          <t>「臨床検査集中測定Visit数」にリンク。</t>
        </r>
      </text>
    </comment>
    <comment ref="Q78" authorId="1" shapeId="0" xr:uid="{00000000-0006-0000-0200-000027000000}">
      <text>
        <r>
          <rPr>
            <sz val="9"/>
            <color indexed="81"/>
            <rFont val="ＭＳ Ｐゴシック"/>
            <family val="3"/>
            <charset val="128"/>
          </rPr>
          <t>「臨床検査集中測定Visit数」にリンク。</t>
        </r>
      </text>
    </comment>
    <comment ref="F79" authorId="3" shapeId="0" xr:uid="{00000000-0006-0000-0200-000028000000}">
      <text>
        <r>
          <rPr>
            <sz val="9"/>
            <color indexed="81"/>
            <rFont val="MS P ゴシック"/>
            <family val="3"/>
            <charset val="128"/>
          </rPr>
          <t>対象年齢</t>
        </r>
      </text>
    </comment>
    <comment ref="G79" authorId="3" shapeId="0" xr:uid="{00000000-0006-0000-0200-000029000000}">
      <text>
        <r>
          <rPr>
            <sz val="9"/>
            <color indexed="81"/>
            <rFont val="MS P ゴシック"/>
            <family val="3"/>
            <charset val="128"/>
          </rPr>
          <t>対象年齢</t>
        </r>
      </text>
    </comment>
    <comment ref="J79" authorId="3" shapeId="0" xr:uid="{00000000-0006-0000-0200-00002A000000}">
      <text>
        <r>
          <rPr>
            <sz val="9"/>
            <color indexed="81"/>
            <rFont val="MS P ゴシック"/>
            <family val="3"/>
            <charset val="128"/>
          </rPr>
          <t>対象年齢</t>
        </r>
      </text>
    </comment>
    <comment ref="M79" authorId="1" shapeId="0" xr:uid="{00000000-0006-0000-0200-00002B000000}">
      <text>
        <r>
          <rPr>
            <sz val="9"/>
            <color indexed="81"/>
            <rFont val="ＭＳ Ｐゴシック"/>
            <family val="3"/>
            <charset val="128"/>
          </rPr>
          <t>「PK/PDなどの採血回数」にリンク。</t>
        </r>
      </text>
    </comment>
    <comment ref="N79" authorId="1" shapeId="0" xr:uid="{00000000-0006-0000-0200-00002C000000}">
      <text>
        <r>
          <rPr>
            <sz val="9"/>
            <color indexed="81"/>
            <rFont val="ＭＳ Ｐゴシック"/>
            <family val="3"/>
            <charset val="128"/>
          </rPr>
          <t>「PK/PDなどの採血回数」にリンク。</t>
        </r>
      </text>
    </comment>
    <comment ref="Q79" authorId="1" shapeId="0" xr:uid="{00000000-0006-0000-0200-00002D000000}">
      <text>
        <r>
          <rPr>
            <sz val="9"/>
            <color indexed="81"/>
            <rFont val="ＭＳ Ｐゴシック"/>
            <family val="3"/>
            <charset val="128"/>
          </rPr>
          <t>「PK/PDなどの採血回数」にリンク。</t>
        </r>
      </text>
    </comment>
    <comment ref="M80" authorId="4" shapeId="0" xr:uid="{00000000-0006-0000-0200-00002E000000}">
      <text>
        <r>
          <rPr>
            <sz val="9"/>
            <color indexed="81"/>
            <rFont val="MS P ゴシック"/>
            <family val="3"/>
            <charset val="128"/>
          </rPr>
          <t>「組織標本の提出回数」にリンク。</t>
        </r>
      </text>
    </comment>
    <comment ref="N80" authorId="4" shapeId="0" xr:uid="{00000000-0006-0000-0200-00002F000000}">
      <text>
        <r>
          <rPr>
            <sz val="9"/>
            <color indexed="81"/>
            <rFont val="MS P ゴシック"/>
            <family val="3"/>
            <charset val="128"/>
          </rPr>
          <t>「組織標本の提出回数」にリンク。</t>
        </r>
      </text>
    </comment>
    <comment ref="Q80" authorId="4" shapeId="0" xr:uid="{00000000-0006-0000-0200-000030000000}">
      <text>
        <r>
          <rPr>
            <sz val="9"/>
            <color indexed="81"/>
            <rFont val="MS P ゴシック"/>
            <family val="3"/>
            <charset val="128"/>
          </rPr>
          <t>「組織標本の提出回数」にリンク。</t>
        </r>
      </text>
    </comment>
    <comment ref="N81" authorId="3" shapeId="0" xr:uid="{00000000-0006-0000-0200-000031000000}">
      <text>
        <r>
          <rPr>
            <sz val="9"/>
            <color indexed="81"/>
            <rFont val="MS P ゴシック"/>
            <family val="3"/>
            <charset val="128"/>
          </rPr>
          <t>「画像提出対応回数」にリンク</t>
        </r>
      </text>
    </comment>
    <comment ref="Q81" authorId="3" shapeId="0" xr:uid="{00000000-0006-0000-0200-000032000000}">
      <text>
        <r>
          <rPr>
            <sz val="9"/>
            <color indexed="81"/>
            <rFont val="MS P ゴシック"/>
            <family val="3"/>
            <charset val="128"/>
          </rPr>
          <t>「画像提出対応回数」にリンク</t>
        </r>
      </text>
    </comment>
    <comment ref="F82" authorId="3" shapeId="0" xr:uid="{00000000-0006-0000-0200-000033000000}">
      <text>
        <r>
          <rPr>
            <sz val="9"/>
            <color indexed="81"/>
            <rFont val="MS P ゴシック"/>
            <family val="3"/>
            <charset val="128"/>
          </rPr>
          <t>対象年齢</t>
        </r>
      </text>
    </comment>
    <comment ref="G82" authorId="3" shapeId="0" xr:uid="{00000000-0006-0000-0200-000034000000}">
      <text>
        <r>
          <rPr>
            <sz val="9"/>
            <color indexed="81"/>
            <rFont val="MS P ゴシック"/>
            <family val="3"/>
            <charset val="128"/>
          </rPr>
          <t>対象年齢</t>
        </r>
      </text>
    </comment>
    <comment ref="M82" authorId="1" shapeId="0" xr:uid="{00000000-0006-0000-0200-000035000000}">
      <text>
        <r>
          <rPr>
            <sz val="9"/>
            <color indexed="81"/>
            <rFont val="ＭＳ Ｐゴシック"/>
            <family val="3"/>
            <charset val="128"/>
          </rPr>
          <t>「規定Visit数」にリンク。</t>
        </r>
      </text>
    </comment>
    <comment ref="N82" authorId="1" shapeId="0" xr:uid="{00000000-0006-0000-0200-000036000000}">
      <text>
        <r>
          <rPr>
            <sz val="9"/>
            <color indexed="81"/>
            <rFont val="ＭＳ Ｐゴシック"/>
            <family val="3"/>
            <charset val="128"/>
          </rPr>
          <t>「規定Visit数」にリンク。</t>
        </r>
      </text>
    </comment>
    <comment ref="G83" authorId="1" shapeId="0" xr:uid="{00000000-0006-0000-0200-000037000000}">
      <text>
        <r>
          <rPr>
            <sz val="9"/>
            <color indexed="81"/>
            <rFont val="ＭＳ Ｐゴシック"/>
            <family val="3"/>
            <charset val="128"/>
          </rPr>
          <t>「対象疾患」×「被験者最低年齢」×「投与経路」にリンクし、基本時間「4h」をかける。</t>
        </r>
      </text>
    </comment>
    <comment ref="I83" authorId="1" shapeId="0" xr:uid="{00000000-0006-0000-0200-000038000000}">
      <text>
        <r>
          <rPr>
            <sz val="9"/>
            <color indexed="81"/>
            <rFont val="ＭＳ Ｐゴシック"/>
            <family val="3"/>
            <charset val="128"/>
          </rPr>
          <t>「対象疾患」×「被験者最低年齢」×「投与経路」にリンクし、基本時間「0.5h」をかける。</t>
        </r>
      </text>
    </comment>
    <comment ref="N83" authorId="1" shapeId="0" xr:uid="{00000000-0006-0000-0200-000039000000}">
      <text>
        <r>
          <rPr>
            <sz val="9"/>
            <color indexed="81"/>
            <rFont val="ＭＳ Ｐゴシック"/>
            <family val="3"/>
            <charset val="128"/>
          </rPr>
          <t>「規定Visit数」にリンク。</t>
        </r>
      </text>
    </comment>
    <comment ref="P83" authorId="1" shapeId="0" xr:uid="{00000000-0006-0000-0200-00003A000000}">
      <text>
        <r>
          <rPr>
            <sz val="9"/>
            <color indexed="81"/>
            <rFont val="ＭＳ Ｐゴシック"/>
            <family val="3"/>
            <charset val="128"/>
          </rPr>
          <t>「規定Visit数」にリンク。</t>
        </r>
      </text>
    </comment>
    <comment ref="G84" authorId="0" shapeId="0" xr:uid="{00000000-0006-0000-0200-00003B000000}">
      <text>
        <r>
          <rPr>
            <sz val="9"/>
            <color indexed="81"/>
            <rFont val="MS P ゴシック"/>
            <family val="3"/>
            <charset val="128"/>
          </rPr>
          <t>ウェアラブル端末を使用する場合「0.5」</t>
        </r>
      </text>
    </comment>
    <comment ref="N84" authorId="1" shapeId="0" xr:uid="{00000000-0006-0000-0200-00003C000000}">
      <text>
        <r>
          <rPr>
            <sz val="9"/>
            <color indexed="81"/>
            <rFont val="ＭＳ Ｐゴシック"/>
            <family val="3"/>
            <charset val="128"/>
          </rPr>
          <t>「規定Visit数」にリンク。</t>
        </r>
      </text>
    </comment>
    <comment ref="M85" authorId="1" shapeId="0" xr:uid="{00000000-0006-0000-0200-00003D000000}">
      <text>
        <r>
          <rPr>
            <sz val="9"/>
            <color indexed="81"/>
            <rFont val="ＭＳ Ｐゴシック"/>
            <family val="3"/>
            <charset val="128"/>
          </rPr>
          <t>「規定Visit数」にリンク。</t>
        </r>
      </text>
    </comment>
    <comment ref="N85" authorId="1" shapeId="0" xr:uid="{00000000-0006-0000-0200-00003E000000}">
      <text>
        <r>
          <rPr>
            <sz val="9"/>
            <color indexed="81"/>
            <rFont val="ＭＳ Ｐゴシック"/>
            <family val="3"/>
            <charset val="128"/>
          </rPr>
          <t>「規定Visit数」にリンク。</t>
        </r>
      </text>
    </comment>
    <comment ref="G86" authorId="3" shapeId="0" xr:uid="{00000000-0006-0000-0200-00003F000000}">
      <text>
        <r>
          <rPr>
            <sz val="9"/>
            <color indexed="81"/>
            <rFont val="MS P ゴシック"/>
            <family val="3"/>
            <charset val="128"/>
          </rPr>
          <t>入院の場合1.5倍</t>
        </r>
      </text>
    </comment>
    <comment ref="H86" authorId="3" shapeId="0" xr:uid="{00000000-0006-0000-0200-000040000000}">
      <text>
        <r>
          <rPr>
            <sz val="9"/>
            <color indexed="81"/>
            <rFont val="MS P ゴシック"/>
            <family val="3"/>
            <charset val="128"/>
          </rPr>
          <t xml:space="preserve">入院の場合1.5倍
</t>
        </r>
      </text>
    </comment>
    <comment ref="I86" authorId="3" shapeId="0" xr:uid="{00000000-0006-0000-0200-000041000000}">
      <text>
        <r>
          <rPr>
            <sz val="9"/>
            <color indexed="81"/>
            <rFont val="MS P ゴシック"/>
            <family val="3"/>
            <charset val="128"/>
          </rPr>
          <t>入院の場合1.5倍</t>
        </r>
      </text>
    </comment>
    <comment ref="J86" authorId="3" shapeId="0" xr:uid="{00000000-0006-0000-0200-000042000000}">
      <text>
        <r>
          <rPr>
            <sz val="9"/>
            <color indexed="81"/>
            <rFont val="MS P ゴシック"/>
            <family val="3"/>
            <charset val="128"/>
          </rPr>
          <t>入院の場合1.5倍</t>
        </r>
      </text>
    </comment>
    <comment ref="N86" authorId="1" shapeId="0" xr:uid="{00000000-0006-0000-0200-000043000000}">
      <text>
        <r>
          <rPr>
            <sz val="9"/>
            <color indexed="81"/>
            <rFont val="ＭＳ Ｐゴシック"/>
            <family val="3"/>
            <charset val="128"/>
          </rPr>
          <t>「規定Visit数」にリンク。</t>
        </r>
      </text>
    </comment>
    <comment ref="O86" authorId="1" shapeId="0" xr:uid="{00000000-0006-0000-0200-000044000000}">
      <text>
        <r>
          <rPr>
            <sz val="9"/>
            <color indexed="81"/>
            <rFont val="ＭＳ Ｐゴシック"/>
            <family val="3"/>
            <charset val="128"/>
          </rPr>
          <t>「規定Visit数」にリンク。</t>
        </r>
      </text>
    </comment>
    <comment ref="P86" authorId="1" shapeId="0" xr:uid="{00000000-0006-0000-0200-000045000000}">
      <text>
        <r>
          <rPr>
            <sz val="9"/>
            <color indexed="81"/>
            <rFont val="ＭＳ Ｐゴシック"/>
            <family val="3"/>
            <charset val="128"/>
          </rPr>
          <t>「規定Visit数」にリンク。</t>
        </r>
      </text>
    </comment>
    <comment ref="Q86" authorId="1" shapeId="0" xr:uid="{00000000-0006-0000-0200-000046000000}">
      <text>
        <r>
          <rPr>
            <sz val="9"/>
            <color indexed="81"/>
            <rFont val="ＭＳ Ｐゴシック"/>
            <family val="3"/>
            <charset val="128"/>
          </rPr>
          <t>「規定Visit数」にリンク。</t>
        </r>
      </text>
    </comment>
    <comment ref="M87" authorId="1" shapeId="0" xr:uid="{00000000-0006-0000-0200-000047000000}">
      <text>
        <r>
          <rPr>
            <sz val="9"/>
            <color indexed="81"/>
            <rFont val="ＭＳ Ｐゴシック"/>
            <family val="3"/>
            <charset val="128"/>
          </rPr>
          <t>「被験者への電話対応回数」にリンク。</t>
        </r>
      </text>
    </comment>
    <comment ref="N87" authorId="1" shapeId="0" xr:uid="{00000000-0006-0000-0200-000048000000}">
      <text>
        <r>
          <rPr>
            <sz val="9"/>
            <color indexed="81"/>
            <rFont val="ＭＳ Ｐゴシック"/>
            <family val="3"/>
            <charset val="128"/>
          </rPr>
          <t>「被験者への電話対応回数」にリンク</t>
        </r>
      </text>
    </comment>
    <comment ref="M88" authorId="5" shapeId="0" xr:uid="{00000000-0006-0000-0200-000049000000}">
      <text>
        <r>
          <rPr>
            <sz val="9"/>
            <color indexed="81"/>
            <rFont val="ＭＳ Ｐゴシック"/>
            <family val="3"/>
            <charset val="128"/>
          </rPr>
          <t>「調査表の確認を要するVisit数」にリンク。</t>
        </r>
      </text>
    </comment>
    <comment ref="N88" authorId="5" shapeId="0" xr:uid="{00000000-0006-0000-0200-00004A000000}">
      <text>
        <r>
          <rPr>
            <sz val="9"/>
            <color indexed="81"/>
            <rFont val="ＭＳ Ｐゴシック"/>
            <family val="3"/>
            <charset val="128"/>
          </rPr>
          <t>「調査表の確認を要するVisit数」にリンク。</t>
        </r>
      </text>
    </comment>
    <comment ref="M89" authorId="5" shapeId="0" xr:uid="{00000000-0006-0000-0200-00004B000000}">
      <text>
        <r>
          <rPr>
            <sz val="9"/>
            <color indexed="81"/>
            <rFont val="ＭＳ Ｐゴシック"/>
            <family val="3"/>
            <charset val="128"/>
          </rPr>
          <t>「治験のため30分程度の特殊対応の回数」にリンク。</t>
        </r>
      </text>
    </comment>
    <comment ref="N89" authorId="5" shapeId="0" xr:uid="{00000000-0006-0000-0200-00004C000000}">
      <text>
        <r>
          <rPr>
            <sz val="9"/>
            <color indexed="81"/>
            <rFont val="ＭＳ Ｐゴシック"/>
            <family val="3"/>
            <charset val="128"/>
          </rPr>
          <t>「治験のため30分程度の特殊対応の回数」にリンク。</t>
        </r>
      </text>
    </comment>
    <comment ref="Q89" authorId="5" shapeId="0" xr:uid="{00000000-0006-0000-0200-00004D000000}">
      <text>
        <r>
          <rPr>
            <sz val="9"/>
            <color indexed="81"/>
            <rFont val="ＭＳ Ｐゴシック"/>
            <family val="3"/>
            <charset val="128"/>
          </rPr>
          <t>「治験のため30分程度の特殊対応の回数」にリンク。</t>
        </r>
      </text>
    </comment>
    <comment ref="M90" authorId="5" shapeId="0" xr:uid="{00000000-0006-0000-0200-00004E000000}">
      <text>
        <r>
          <rPr>
            <sz val="9"/>
            <color indexed="81"/>
            <rFont val="ＭＳ Ｐゴシック"/>
            <family val="3"/>
            <charset val="128"/>
          </rPr>
          <t>「治験のため60分程度の特殊対応の回数」」にリンク。</t>
        </r>
      </text>
    </comment>
    <comment ref="N90" authorId="5" shapeId="0" xr:uid="{00000000-0006-0000-0200-00004F000000}">
      <text>
        <r>
          <rPr>
            <sz val="9"/>
            <color indexed="81"/>
            <rFont val="ＭＳ Ｐゴシック"/>
            <family val="3"/>
            <charset val="128"/>
          </rPr>
          <t>「治験のため60分程度の特殊対応の回数」」にリンク。</t>
        </r>
      </text>
    </comment>
    <comment ref="Q90" authorId="5" shapeId="0" xr:uid="{00000000-0006-0000-0200-000050000000}">
      <text>
        <r>
          <rPr>
            <sz val="9"/>
            <color indexed="81"/>
            <rFont val="ＭＳ Ｐゴシック"/>
            <family val="3"/>
            <charset val="128"/>
          </rPr>
          <t>「治験のため60分程度の特殊対応の回数」」にリンク。</t>
        </r>
      </text>
    </comment>
    <comment ref="M91" authorId="5" shapeId="0" xr:uid="{00000000-0006-0000-0200-000051000000}">
      <text>
        <r>
          <rPr>
            <sz val="9"/>
            <color indexed="81"/>
            <rFont val="ＭＳ Ｐゴシック"/>
            <family val="3"/>
            <charset val="128"/>
          </rPr>
          <t>「手術前～手術後の治験薬の投与の、または特殊な手順での治験薬投与」にリンク。</t>
        </r>
      </text>
    </comment>
    <comment ref="N91" authorId="5" shapeId="0" xr:uid="{00000000-0006-0000-0200-000052000000}">
      <text>
        <r>
          <rPr>
            <sz val="9"/>
            <color indexed="81"/>
            <rFont val="ＭＳ Ｐゴシック"/>
            <family val="3"/>
            <charset val="128"/>
          </rPr>
          <t>「手術前～手術後の治験薬の投与の、または特殊な手順での治験薬投与」にリンク。</t>
        </r>
      </text>
    </comment>
    <comment ref="P91" authorId="5" shapeId="0" xr:uid="{00000000-0006-0000-0200-000053000000}">
      <text>
        <r>
          <rPr>
            <sz val="9"/>
            <color indexed="81"/>
            <rFont val="ＭＳ Ｐゴシック"/>
            <family val="3"/>
            <charset val="128"/>
          </rPr>
          <t>「手術前～手術後の治験薬の投与の、または特殊な手順での治験薬投与」にリンク。</t>
        </r>
      </text>
    </comment>
    <comment ref="H92" authorId="5" shapeId="0" xr:uid="{00000000-0006-0000-0200-000054000000}">
      <text>
        <r>
          <rPr>
            <sz val="9"/>
            <color indexed="81"/>
            <rFont val="ＭＳ Ｐゴシック"/>
            <family val="3"/>
            <charset val="128"/>
          </rPr>
          <t>院内調製が必要な場合は2倍する。向精神薬・血液製剤の場合は1.5倍、麻薬・大麻の場合は2倍、再生医療等製品・医療機器の場合は3倍</t>
        </r>
      </text>
    </comment>
    <comment ref="O92" authorId="1" shapeId="0" xr:uid="{00000000-0006-0000-0200-000055000000}">
      <text>
        <r>
          <rPr>
            <sz val="9"/>
            <color indexed="81"/>
            <rFont val="ＭＳ Ｐゴシック"/>
            <family val="3"/>
            <charset val="128"/>
          </rPr>
          <t>「払出回数」にリンク。
※）人数は2名を想定。</t>
        </r>
      </text>
    </comment>
    <comment ref="O93" authorId="3" shapeId="0" xr:uid="{00000000-0006-0000-0200-000056000000}">
      <text>
        <r>
          <rPr>
            <sz val="9"/>
            <color indexed="81"/>
            <rFont val="MS P ゴシック"/>
            <family val="3"/>
            <charset val="128"/>
          </rPr>
          <t>「払出回数」にリンク。</t>
        </r>
      </text>
    </comment>
    <comment ref="H94" authorId="3" shapeId="0" xr:uid="{00000000-0006-0000-0200-000057000000}">
      <text>
        <r>
          <rPr>
            <sz val="9"/>
            <color indexed="81"/>
            <rFont val="MS P ゴシック"/>
            <family val="3"/>
            <charset val="128"/>
          </rPr>
          <t>向精神薬・血液製剤の場合は1.5倍、麻薬・大麻の場合は2倍、再生医療等製品・医療機器の場合は3倍。</t>
        </r>
      </text>
    </comment>
    <comment ref="O94" authorId="3" shapeId="0" xr:uid="{00000000-0006-0000-0200-000058000000}">
      <text>
        <r>
          <rPr>
            <sz val="9"/>
            <color indexed="81"/>
            <rFont val="MS P ゴシック"/>
            <family val="3"/>
            <charset val="128"/>
          </rPr>
          <t>「払出回数」にリンク。</t>
        </r>
      </text>
    </comment>
    <comment ref="H95" authorId="5" shapeId="0" xr:uid="{00000000-0006-0000-0200-000059000000}">
      <text>
        <r>
          <rPr>
            <sz val="9"/>
            <color indexed="81"/>
            <rFont val="ＭＳ Ｐゴシック"/>
            <family val="3"/>
            <charset val="128"/>
          </rPr>
          <t>盲検化スタッフが必要な場合に発生する。向精神薬・血液製剤の場合は1.5倍、麻薬・大麻の場合は2倍、再生医療等製品・医療機器の場合は3倍</t>
        </r>
      </text>
    </comment>
    <comment ref="O95" authorId="1" shapeId="0" xr:uid="{00000000-0006-0000-0200-00005A000000}">
      <text>
        <r>
          <rPr>
            <sz val="9"/>
            <color indexed="81"/>
            <rFont val="ＭＳ Ｐゴシック"/>
            <family val="3"/>
            <charset val="128"/>
          </rPr>
          <t>「払出回数」にリンク。
※）人数は2名を想定。</t>
        </r>
      </text>
    </comment>
    <comment ref="F96" authorId="5" shapeId="0" xr:uid="{00000000-0006-0000-0200-00005B000000}">
      <text>
        <r>
          <rPr>
            <sz val="9"/>
            <color indexed="81"/>
            <rFont val="ＭＳ Ｐゴシック"/>
            <family val="3"/>
            <charset val="128"/>
          </rPr>
          <t>盲検化スタッフが必要な場合に発生する。</t>
        </r>
      </text>
    </comment>
    <comment ref="M96" authorId="0" shapeId="0" xr:uid="{00000000-0006-0000-0200-00005C000000}">
      <text>
        <r>
          <rPr>
            <sz val="9"/>
            <color indexed="81"/>
            <rFont val="MS P ゴシック"/>
            <family val="3"/>
            <charset val="128"/>
          </rPr>
          <t>非盲検医師の対応Visit数にリンク</t>
        </r>
      </text>
    </comment>
    <comment ref="G97" authorId="3" shapeId="0" xr:uid="{00000000-0006-0000-0200-00005D000000}">
      <text>
        <r>
          <rPr>
            <sz val="9"/>
            <color indexed="81"/>
            <rFont val="MS P ゴシック"/>
            <family val="3"/>
            <charset val="128"/>
          </rPr>
          <t>盲検化スタッフが必要な場合に発生する。</t>
        </r>
      </text>
    </comment>
    <comment ref="N97" authorId="0" shapeId="0" xr:uid="{00000000-0006-0000-0200-00005E000000}">
      <text>
        <r>
          <rPr>
            <sz val="9"/>
            <color indexed="81"/>
            <rFont val="MS P ゴシック"/>
            <family val="3"/>
            <charset val="128"/>
          </rPr>
          <t>非盲検CRCの対応Visit数にリン</t>
        </r>
      </text>
    </comment>
    <comment ref="M98" authorId="1" shapeId="0" xr:uid="{00000000-0006-0000-0200-00005F000000}">
      <text>
        <r>
          <rPr>
            <sz val="9"/>
            <color indexed="81"/>
            <rFont val="ＭＳ Ｐゴシック"/>
            <family val="3"/>
            <charset val="128"/>
          </rPr>
          <t>「規定Visit数」にリンク。</t>
        </r>
      </text>
    </comment>
    <comment ref="N98" authorId="1" shapeId="0" xr:uid="{00000000-0006-0000-0200-000060000000}">
      <text>
        <r>
          <rPr>
            <sz val="9"/>
            <color indexed="81"/>
            <rFont val="ＭＳ Ｐゴシック"/>
            <family val="3"/>
            <charset val="128"/>
          </rPr>
          <t>「規定Visit数」にリンク。</t>
        </r>
      </text>
    </comment>
    <comment ref="M99" authorId="1" shapeId="0" xr:uid="{00000000-0006-0000-0200-000061000000}">
      <text>
        <r>
          <rPr>
            <sz val="9"/>
            <color indexed="81"/>
            <rFont val="ＭＳ Ｐゴシック"/>
            <family val="3"/>
            <charset val="128"/>
          </rPr>
          <t>「規定Visit数」にリンク。</t>
        </r>
      </text>
    </comment>
    <comment ref="N99" authorId="1" shapeId="0" xr:uid="{00000000-0006-0000-0200-000062000000}">
      <text>
        <r>
          <rPr>
            <sz val="9"/>
            <color indexed="81"/>
            <rFont val="ＭＳ Ｐゴシック"/>
            <family val="3"/>
            <charset val="128"/>
          </rPr>
          <t>「規定Visit数」にリンク。</t>
        </r>
      </text>
    </comment>
    <comment ref="N102" authorId="3" shapeId="0" xr:uid="{00000000-0006-0000-0200-000063000000}">
      <text>
        <r>
          <rPr>
            <sz val="9"/>
            <color indexed="81"/>
            <rFont val="MS P ゴシック"/>
            <family val="3"/>
            <charset val="128"/>
          </rPr>
          <t>「規定Visit数」にリンク。</t>
        </r>
      </text>
    </comment>
    <comment ref="R102" authorId="1" shapeId="0" xr:uid="{00000000-0006-0000-0200-000064000000}">
      <text>
        <r>
          <rPr>
            <sz val="9"/>
            <color indexed="81"/>
            <rFont val="ＭＳ Ｐゴシック"/>
            <family val="3"/>
            <charset val="128"/>
          </rPr>
          <t>「規定Visit数」にリンク。</t>
        </r>
      </text>
    </comment>
    <comment ref="N103" authorId="0" shapeId="0" xr:uid="{00000000-0006-0000-0200-000065000000}">
      <text>
        <r>
          <rPr>
            <sz val="9"/>
            <color indexed="81"/>
            <rFont val="MS P ゴシック"/>
            <family val="3"/>
            <charset val="128"/>
          </rPr>
          <t>「規定Visit数」にリンク。</t>
        </r>
      </text>
    </comment>
    <comment ref="R103" authorId="1" shapeId="0" xr:uid="{00000000-0006-0000-0200-000066000000}">
      <text>
        <r>
          <rPr>
            <sz val="9"/>
            <color indexed="81"/>
            <rFont val="ＭＳ Ｐゴシック"/>
            <family val="3"/>
            <charset val="128"/>
          </rPr>
          <t>「規定Visit数」にリンク。</t>
        </r>
      </text>
    </comment>
    <comment ref="N104" authorId="3" shapeId="0" xr:uid="{00000000-0006-0000-0200-000067000000}">
      <text>
        <r>
          <rPr>
            <sz val="9"/>
            <color indexed="81"/>
            <rFont val="MS P ゴシック"/>
            <family val="3"/>
            <charset val="128"/>
          </rPr>
          <t>「規定Visit数」にリンク。</t>
        </r>
      </text>
    </comment>
    <comment ref="R104" authorId="1" shapeId="0" xr:uid="{00000000-0006-0000-0200-000068000000}">
      <text>
        <r>
          <rPr>
            <sz val="9"/>
            <color indexed="81"/>
            <rFont val="ＭＳ Ｐゴシック"/>
            <family val="3"/>
            <charset val="128"/>
          </rPr>
          <t>「規定Visit数」にリンク。</t>
        </r>
      </text>
    </comment>
  </commentList>
</comments>
</file>

<file path=xl/sharedStrings.xml><?xml version="1.0" encoding="utf-8"?>
<sst xmlns="http://schemas.openxmlformats.org/spreadsheetml/2006/main" count="440" uniqueCount="383">
  <si>
    <t>整理番号</t>
    <rPh sb="0" eb="2">
      <t>セイリ</t>
    </rPh>
    <rPh sb="2" eb="4">
      <t>バンゴウ</t>
    </rPh>
    <phoneticPr fontId="4"/>
  </si>
  <si>
    <t>治験等経費算出表①</t>
    <rPh sb="0" eb="2">
      <t>チケン</t>
    </rPh>
    <rPh sb="2" eb="3">
      <t>トウ</t>
    </rPh>
    <rPh sb="3" eb="5">
      <t>ケイヒ</t>
    </rPh>
    <rPh sb="5" eb="7">
      <t>サンシュツ</t>
    </rPh>
    <rPh sb="7" eb="8">
      <t>ヒョウ</t>
    </rPh>
    <phoneticPr fontId="4"/>
  </si>
  <si>
    <t>作成日：</t>
    <rPh sb="0" eb="3">
      <t>サクセイビ</t>
    </rPh>
    <phoneticPr fontId="4"/>
  </si>
  <si>
    <t>20**/**/**</t>
    <phoneticPr fontId="4"/>
  </si>
  <si>
    <t>治験課題名</t>
    <rPh sb="0" eb="2">
      <t>チケン</t>
    </rPh>
    <rPh sb="2" eb="4">
      <t>カダイ</t>
    </rPh>
    <rPh sb="4" eb="5">
      <t>メイ</t>
    </rPh>
    <phoneticPr fontId="4"/>
  </si>
  <si>
    <t>小児患者を対象としたABCの第Ⅲ相試験</t>
    <rPh sb="0" eb="2">
      <t>ショウニ</t>
    </rPh>
    <rPh sb="2" eb="4">
      <t>カンジャ</t>
    </rPh>
    <rPh sb="5" eb="7">
      <t>タイショウ</t>
    </rPh>
    <rPh sb="14" eb="15">
      <t>ダイ</t>
    </rPh>
    <rPh sb="16" eb="17">
      <t>ソウ</t>
    </rPh>
    <rPh sb="17" eb="19">
      <t>シケン</t>
    </rPh>
    <phoneticPr fontId="4"/>
  </si>
  <si>
    <t>実施医療機関</t>
    <rPh sb="0" eb="2">
      <t>ジッシ</t>
    </rPh>
    <rPh sb="2" eb="4">
      <t>イリョウ</t>
    </rPh>
    <rPh sb="4" eb="6">
      <t>キカン</t>
    </rPh>
    <phoneticPr fontId="4"/>
  </si>
  <si>
    <t>治験依頼者</t>
    <rPh sb="0" eb="2">
      <t>チケン</t>
    </rPh>
    <rPh sb="2" eb="4">
      <t>イライ</t>
    </rPh>
    <rPh sb="4" eb="5">
      <t>シャ</t>
    </rPh>
    <phoneticPr fontId="4"/>
  </si>
  <si>
    <t>○○○○○製薬株式会社</t>
    <rPh sb="5" eb="7">
      <t>セイヤク</t>
    </rPh>
    <rPh sb="7" eb="9">
      <t>カブシキ</t>
    </rPh>
    <rPh sb="9" eb="11">
      <t>ガイシャ</t>
    </rPh>
    <phoneticPr fontId="4"/>
  </si>
  <si>
    <t>初回の目標症例数</t>
    <rPh sb="0" eb="2">
      <t>ショカイ</t>
    </rPh>
    <rPh sb="3" eb="5">
      <t>モクヒョウ</t>
    </rPh>
    <rPh sb="5" eb="7">
      <t>ショウレイ</t>
    </rPh>
    <rPh sb="7" eb="8">
      <t>スウ</t>
    </rPh>
    <phoneticPr fontId="4"/>
  </si>
  <si>
    <t>【算出のための係数設定】</t>
    <rPh sb="1" eb="3">
      <t>サンシュツ</t>
    </rPh>
    <rPh sb="7" eb="9">
      <t>ケイスウ</t>
    </rPh>
    <phoneticPr fontId="4"/>
  </si>
  <si>
    <t>項目</t>
    <rPh sb="0" eb="2">
      <t>コウモク</t>
    </rPh>
    <phoneticPr fontId="4"/>
  </si>
  <si>
    <t>数値入力/選択</t>
    <phoneticPr fontId="4"/>
  </si>
  <si>
    <t>(1)</t>
    <phoneticPr fontId="4"/>
  </si>
  <si>
    <t>治験薬の規制区分（向精神薬・血液製剤の場合：1.5、麻薬・大麻の場合：2、再生医療等製品・医療機器の場合：3）※観察試験の場合のみ：0</t>
    <rPh sb="4" eb="6">
      <t>キセイ</t>
    </rPh>
    <rPh sb="6" eb="8">
      <t>クブン</t>
    </rPh>
    <rPh sb="9" eb="10">
      <t>ム</t>
    </rPh>
    <rPh sb="14" eb="16">
      <t>ケツエキ</t>
    </rPh>
    <rPh sb="16" eb="18">
      <t>セイザイ</t>
    </rPh>
    <rPh sb="26" eb="28">
      <t>マヤク</t>
    </rPh>
    <rPh sb="29" eb="31">
      <t>タイマ</t>
    </rPh>
    <rPh sb="32" eb="34">
      <t>バアイ</t>
    </rPh>
    <rPh sb="37" eb="44">
      <t>サイセイイリョウトウセイヒン</t>
    </rPh>
    <rPh sb="45" eb="47">
      <t>イリョウ</t>
    </rPh>
    <rPh sb="47" eb="49">
      <t>キキ</t>
    </rPh>
    <rPh sb="50" eb="52">
      <t>バアイ</t>
    </rPh>
    <rPh sb="56" eb="60">
      <t>カンサツシケン</t>
    </rPh>
    <rPh sb="61" eb="63">
      <t>バアイ</t>
    </rPh>
    <phoneticPr fontId="4"/>
  </si>
  <si>
    <t>(2)</t>
    <phoneticPr fontId="4"/>
  </si>
  <si>
    <t>アセント文書の作成の有無</t>
    <rPh sb="4" eb="6">
      <t>ブンショ</t>
    </rPh>
    <rPh sb="7" eb="9">
      <t>サクセイ</t>
    </rPh>
    <rPh sb="10" eb="12">
      <t>ウム</t>
    </rPh>
    <phoneticPr fontId="4"/>
  </si>
  <si>
    <t>無</t>
  </si>
  <si>
    <t>(3)</t>
    <phoneticPr fontId="4"/>
  </si>
  <si>
    <t>EDCのセットアップの有無</t>
    <phoneticPr fontId="4"/>
  </si>
  <si>
    <t>薬剤のRTSMのセットアップの有無</t>
    <rPh sb="0" eb="2">
      <t>ヤクザイ</t>
    </rPh>
    <phoneticPr fontId="4"/>
  </si>
  <si>
    <t>ウェアラブル端末用(ePRO・電子日誌 等)サイトのセットアップの有無</t>
    <rPh sb="8" eb="9">
      <t>ヨウ</t>
    </rPh>
    <rPh sb="15" eb="19">
      <t>デンシニッシ</t>
    </rPh>
    <rPh sb="20" eb="21">
      <t>ナド</t>
    </rPh>
    <phoneticPr fontId="4"/>
  </si>
  <si>
    <t>無</t>
    <rPh sb="0" eb="1">
      <t>ナシ</t>
    </rPh>
    <phoneticPr fontId="5"/>
  </si>
  <si>
    <t>責任医師のアカウント発行数(根拠となるアカウント：　　　　　　　　　　　　　　　　　　　　　)</t>
    <rPh sb="0" eb="2">
      <t>セキニン</t>
    </rPh>
    <rPh sb="2" eb="4">
      <t>イシ</t>
    </rPh>
    <rPh sb="10" eb="12">
      <t>ハッコウ</t>
    </rPh>
    <rPh sb="12" eb="13">
      <t>スウ</t>
    </rPh>
    <rPh sb="14" eb="16">
      <t>コンキョ</t>
    </rPh>
    <phoneticPr fontId="4"/>
  </si>
  <si>
    <t>CRCのアカウント発行数(根拠となるアカウント：　　　　　　　　　　　　　　　　　　　　　　　　　　　)</t>
    <rPh sb="9" eb="11">
      <t>ハッコウ</t>
    </rPh>
    <rPh sb="11" eb="12">
      <t>スウ</t>
    </rPh>
    <phoneticPr fontId="4"/>
  </si>
  <si>
    <t>(4)</t>
    <phoneticPr fontId="4"/>
  </si>
  <si>
    <t>想定される契約期間　　（20××年×月～20××年×月）　単位；ヶ月
 ※業務発生時期を考慮し、本算定表の契約開始月は初回IRB審査月と想定する。</t>
    <rPh sb="0" eb="2">
      <t>ソウテイ</t>
    </rPh>
    <rPh sb="5" eb="7">
      <t>ケイヤク</t>
    </rPh>
    <rPh sb="7" eb="9">
      <t>キカン</t>
    </rPh>
    <rPh sb="16" eb="17">
      <t>ネン</t>
    </rPh>
    <rPh sb="18" eb="19">
      <t>ガツ</t>
    </rPh>
    <rPh sb="24" eb="25">
      <t>ネン</t>
    </rPh>
    <rPh sb="26" eb="27">
      <t>ガツ</t>
    </rPh>
    <rPh sb="29" eb="31">
      <t>タンイ</t>
    </rPh>
    <rPh sb="33" eb="34">
      <t>ゲツ</t>
    </rPh>
    <phoneticPr fontId="4"/>
  </si>
  <si>
    <t>(5)</t>
    <phoneticPr fontId="4"/>
  </si>
  <si>
    <t>治験薬保管におけるキュービックスCTの使用の有無</t>
    <rPh sb="0" eb="5">
      <t>チケンヤクホカン</t>
    </rPh>
    <rPh sb="19" eb="21">
      <t>シヨウ</t>
    </rPh>
    <rPh sb="22" eb="24">
      <t>ウム</t>
    </rPh>
    <phoneticPr fontId="4"/>
  </si>
  <si>
    <t>有</t>
  </si>
  <si>
    <t>(6)</t>
    <phoneticPr fontId="4"/>
  </si>
  <si>
    <t>代諾者必要性の有無</t>
    <rPh sb="0" eb="1">
      <t>ダイ</t>
    </rPh>
    <rPh sb="1" eb="2">
      <t>ダク</t>
    </rPh>
    <rPh sb="2" eb="3">
      <t>シャ</t>
    </rPh>
    <rPh sb="3" eb="6">
      <t>ヒツヨウセイ</t>
    </rPh>
    <rPh sb="7" eb="9">
      <t>ウム</t>
    </rPh>
    <phoneticPr fontId="4"/>
  </si>
  <si>
    <t>被験者の選出（選択・除外基準の総数が20以上の場合：有）</t>
    <phoneticPr fontId="4"/>
  </si>
  <si>
    <t>(7)</t>
    <phoneticPr fontId="4"/>
  </si>
  <si>
    <t>治験区分(医薬品：1、機器治験・再生医療等製品：2）</t>
    <rPh sb="0" eb="4">
      <t>チケンクブン</t>
    </rPh>
    <rPh sb="5" eb="8">
      <t>イヤクヒン</t>
    </rPh>
    <rPh sb="11" eb="13">
      <t>キキ</t>
    </rPh>
    <rPh sb="13" eb="15">
      <t>チケン</t>
    </rPh>
    <rPh sb="16" eb="18">
      <t>サイセイ</t>
    </rPh>
    <rPh sb="18" eb="20">
      <t>イリョウ</t>
    </rPh>
    <rPh sb="20" eb="21">
      <t>トウ</t>
    </rPh>
    <rPh sb="21" eb="23">
      <t>セイヒン</t>
    </rPh>
    <phoneticPr fontId="4"/>
  </si>
  <si>
    <t>(8)</t>
    <phoneticPr fontId="4"/>
  </si>
  <si>
    <t>被験者最低年齢（12歳以上：1、6～11歳：1.2、2～5歳：1.5、2歳未満：2）</t>
    <rPh sb="0" eb="3">
      <t>ヒケンシャ</t>
    </rPh>
    <rPh sb="3" eb="5">
      <t>サイテイ</t>
    </rPh>
    <rPh sb="5" eb="7">
      <t>ネンレイ</t>
    </rPh>
    <rPh sb="11" eb="13">
      <t>イジョウ</t>
    </rPh>
    <rPh sb="20" eb="21">
      <t>サイ</t>
    </rPh>
    <rPh sb="29" eb="30">
      <t>サイ</t>
    </rPh>
    <rPh sb="36" eb="37">
      <t>サイ</t>
    </rPh>
    <rPh sb="37" eb="39">
      <t>ミマン</t>
    </rPh>
    <phoneticPr fontId="4"/>
  </si>
  <si>
    <t>(9)</t>
    <phoneticPr fontId="4"/>
  </si>
  <si>
    <t>投与経路（内用・外用以外：1.2）</t>
    <phoneticPr fontId="4"/>
  </si>
  <si>
    <t>(10)</t>
    <phoneticPr fontId="4"/>
  </si>
  <si>
    <t>規定Visit数（規定の来院回数及び入院時評価日数）
　（根拠となる該当Visit：　　　　　　　　　　　　　　　　　　　　　　　　　　　　　　　　　　　　　　　）</t>
    <rPh sb="0" eb="2">
      <t>キテイ</t>
    </rPh>
    <rPh sb="7" eb="8">
      <t>スウ</t>
    </rPh>
    <rPh sb="9" eb="11">
      <t>キテイ</t>
    </rPh>
    <rPh sb="12" eb="14">
      <t>ライイン</t>
    </rPh>
    <rPh sb="14" eb="16">
      <t>カイスウ</t>
    </rPh>
    <rPh sb="16" eb="17">
      <t>オヨ</t>
    </rPh>
    <rPh sb="18" eb="20">
      <t>ニュウイン</t>
    </rPh>
    <rPh sb="20" eb="21">
      <t>ジ</t>
    </rPh>
    <rPh sb="21" eb="23">
      <t>ヒョウカ</t>
    </rPh>
    <rPh sb="23" eb="25">
      <t>ニッスウ</t>
    </rPh>
    <rPh sb="29" eb="31">
      <t>コンキョ</t>
    </rPh>
    <rPh sb="34" eb="36">
      <t>ガイトウ</t>
    </rPh>
    <phoneticPr fontId="4"/>
  </si>
  <si>
    <t>(11)</t>
    <phoneticPr fontId="4"/>
  </si>
  <si>
    <t>入院・外来（入院：1.5、外来：1）</t>
    <rPh sb="0" eb="2">
      <t>ニュウイン</t>
    </rPh>
    <rPh sb="3" eb="5">
      <t>ガイライ</t>
    </rPh>
    <rPh sb="6" eb="8">
      <t>ニュウイン</t>
    </rPh>
    <rPh sb="13" eb="15">
      <t>ガイライ</t>
    </rPh>
    <phoneticPr fontId="4"/>
  </si>
  <si>
    <t>(12)</t>
    <phoneticPr fontId="4"/>
  </si>
  <si>
    <t>治験薬払い出しVisit数
　（根拠となる該当Visit：　　　　　　　　　　　　　　　　　　　　　　　　　　　　　　　　　　　　　　　）</t>
    <rPh sb="0" eb="3">
      <t>チケンヤク</t>
    </rPh>
    <rPh sb="3" eb="4">
      <t>ハラ</t>
    </rPh>
    <rPh sb="5" eb="6">
      <t>ダ</t>
    </rPh>
    <rPh sb="12" eb="13">
      <t>スウ</t>
    </rPh>
    <rPh sb="21" eb="23">
      <t>ガイトウ</t>
    </rPh>
    <phoneticPr fontId="4"/>
  </si>
  <si>
    <t>(13)</t>
    <phoneticPr fontId="4"/>
  </si>
  <si>
    <t>非盲検薬剤師の有無</t>
    <rPh sb="0" eb="3">
      <t>ヒモウケン</t>
    </rPh>
    <rPh sb="3" eb="6">
      <t>ヤクザイシ</t>
    </rPh>
    <rPh sb="7" eb="9">
      <t>ウム</t>
    </rPh>
    <phoneticPr fontId="4"/>
  </si>
  <si>
    <t>非盲検医師の有無(対応Visit数)　(根拠となる該当Visit：　　　　　　　　　　　　　　　　　　)</t>
    <rPh sb="0" eb="3">
      <t>ヒモウケン</t>
    </rPh>
    <rPh sb="3" eb="5">
      <t>イシ</t>
    </rPh>
    <rPh sb="6" eb="8">
      <t>ウム</t>
    </rPh>
    <rPh sb="9" eb="11">
      <t>タイオウ</t>
    </rPh>
    <phoneticPr fontId="4"/>
  </si>
  <si>
    <t>非盲検CRCの有無(対応Visit数)　(根拠となる該当Visit：　　　　　　　　　　　　　　　　　　)</t>
    <rPh sb="0" eb="3">
      <t>ヒモウケン</t>
    </rPh>
    <rPh sb="7" eb="9">
      <t>ウム</t>
    </rPh>
    <rPh sb="10" eb="12">
      <t>タイオウ</t>
    </rPh>
    <rPh sb="17" eb="18">
      <t>スウ</t>
    </rPh>
    <rPh sb="21" eb="23">
      <t>コンキョ</t>
    </rPh>
    <rPh sb="26" eb="28">
      <t>ガイトウ</t>
    </rPh>
    <phoneticPr fontId="4"/>
  </si>
  <si>
    <t>(14)</t>
    <phoneticPr fontId="4"/>
  </si>
  <si>
    <t>治験薬の院内調製</t>
    <rPh sb="0" eb="2">
      <t>チケン</t>
    </rPh>
    <rPh sb="2" eb="3">
      <t>ヤク</t>
    </rPh>
    <rPh sb="4" eb="6">
      <t>インナイ</t>
    </rPh>
    <rPh sb="6" eb="8">
      <t>チョウセイ</t>
    </rPh>
    <phoneticPr fontId="4"/>
  </si>
  <si>
    <t>(15)</t>
    <phoneticPr fontId="4"/>
  </si>
  <si>
    <t>治験のための臨床検査集中測定Visit数
（根拠となる該当Visit：　　　　　　　　　　　　　　　　　　　　　　　　　　　　　　　　　　　　　　　）</t>
    <rPh sb="0" eb="2">
      <t>チケン</t>
    </rPh>
    <rPh sb="6" eb="8">
      <t>リンショウ</t>
    </rPh>
    <rPh sb="8" eb="10">
      <t>ケンサ</t>
    </rPh>
    <rPh sb="10" eb="12">
      <t>シュウチュウ</t>
    </rPh>
    <rPh sb="12" eb="14">
      <t>ソクテイ</t>
    </rPh>
    <rPh sb="19" eb="20">
      <t>スウ</t>
    </rPh>
    <rPh sb="27" eb="29">
      <t>ガイトウ</t>
    </rPh>
    <phoneticPr fontId="4"/>
  </si>
  <si>
    <t>(16)</t>
    <phoneticPr fontId="4"/>
  </si>
  <si>
    <t>PK・PD解析などの頻回採血のみを目的とした採血回数
（根拠となる頻回採血ポイント：　　　　　　　　　　　　　　　　　　　　　　　　　 　　　　　　　　　 ）</t>
    <rPh sb="5" eb="7">
      <t>カイセキ</t>
    </rPh>
    <rPh sb="10" eb="12">
      <t>ヒンカイ</t>
    </rPh>
    <rPh sb="12" eb="14">
      <t>サイケツ</t>
    </rPh>
    <rPh sb="17" eb="19">
      <t>モクテキ</t>
    </rPh>
    <rPh sb="22" eb="24">
      <t>サイケツ</t>
    </rPh>
    <rPh sb="24" eb="26">
      <t>カイスウ</t>
    </rPh>
    <rPh sb="33" eb="35">
      <t>ヒンカイ</t>
    </rPh>
    <rPh sb="35" eb="37">
      <t>サイケツ</t>
    </rPh>
    <phoneticPr fontId="4"/>
  </si>
  <si>
    <t>(17)</t>
    <phoneticPr fontId="4"/>
  </si>
  <si>
    <t>中央判定機関への画像提出対応回数
（根拠となる画像検査と該当ポイント：　　　　　　　　　　　　　　　　　　　　　　　　　　　　　　　　　）</t>
    <rPh sb="14" eb="16">
      <t>カイスウ</t>
    </rPh>
    <rPh sb="23" eb="27">
      <t>ガゾウケンサ</t>
    </rPh>
    <phoneticPr fontId="4"/>
  </si>
  <si>
    <t>(18)</t>
    <phoneticPr fontId="4"/>
  </si>
  <si>
    <t>被験者への電話等の通信対応回数
（根拠となる該当ポイント：　　　　　　　　　　　　　　　　　　　　　　　　　　　　　　　　　）</t>
    <rPh sb="0" eb="3">
      <t>ヒケンシャ</t>
    </rPh>
    <rPh sb="5" eb="7">
      <t>デンワ</t>
    </rPh>
    <rPh sb="7" eb="8">
      <t>トウ</t>
    </rPh>
    <rPh sb="9" eb="11">
      <t>ツウシン</t>
    </rPh>
    <rPh sb="11" eb="13">
      <t>タイオウ</t>
    </rPh>
    <rPh sb="13" eb="15">
      <t>カイスウ</t>
    </rPh>
    <rPh sb="22" eb="24">
      <t>ガイトウ</t>
    </rPh>
    <phoneticPr fontId="4"/>
  </si>
  <si>
    <t>(19)</t>
    <phoneticPr fontId="4"/>
  </si>
  <si>
    <t>調査票（VAS、QOL等）の確認を要するVisit数
（根拠となる評価項目と該当Visit：　　　　　　　　　　　　　　　　　　　　　　　　　　　　　　　）</t>
    <rPh sb="0" eb="2">
      <t>チョウサ</t>
    </rPh>
    <rPh sb="11" eb="12">
      <t>トウ</t>
    </rPh>
    <rPh sb="14" eb="16">
      <t>カクニン</t>
    </rPh>
    <rPh sb="17" eb="18">
      <t>ヨウ</t>
    </rPh>
    <rPh sb="28" eb="30">
      <t>コンキョ</t>
    </rPh>
    <rPh sb="33" eb="35">
      <t>ヒョウカ</t>
    </rPh>
    <rPh sb="35" eb="37">
      <t>コウモク</t>
    </rPh>
    <rPh sb="38" eb="40">
      <t>ガイトウ</t>
    </rPh>
    <phoneticPr fontId="4"/>
  </si>
  <si>
    <t>(20)</t>
    <phoneticPr fontId="4"/>
  </si>
  <si>
    <t>治験のための1回あたり30分程度を要する特殊対応の回数(手順書が定められている対応に限る)
（根拠となる評価項目と回数：　　　　　　　　　　　　　　　　　　　　　　　　　　　　　　　　　　）</t>
    <rPh sb="7" eb="8">
      <t>カイ</t>
    </rPh>
    <rPh sb="13" eb="14">
      <t>フン</t>
    </rPh>
    <rPh sb="14" eb="16">
      <t>テイド</t>
    </rPh>
    <rPh sb="17" eb="18">
      <t>ヨウ</t>
    </rPh>
    <rPh sb="20" eb="22">
      <t>トクシュ</t>
    </rPh>
    <rPh sb="22" eb="24">
      <t>タイオウ</t>
    </rPh>
    <rPh sb="25" eb="27">
      <t>カイスウ</t>
    </rPh>
    <rPh sb="28" eb="31">
      <t>テジュンショ</t>
    </rPh>
    <rPh sb="32" eb="33">
      <t>サダ</t>
    </rPh>
    <rPh sb="39" eb="41">
      <t>タイオウ</t>
    </rPh>
    <rPh sb="42" eb="43">
      <t>カギ</t>
    </rPh>
    <rPh sb="47" eb="49">
      <t>コンキョ</t>
    </rPh>
    <rPh sb="52" eb="54">
      <t>ヒョウカ</t>
    </rPh>
    <rPh sb="54" eb="56">
      <t>コウモク</t>
    </rPh>
    <rPh sb="57" eb="59">
      <t>カイスウ</t>
    </rPh>
    <phoneticPr fontId="4"/>
  </si>
  <si>
    <t>(21)</t>
    <phoneticPr fontId="4"/>
  </si>
  <si>
    <t>治験のための1回あたり60分以上を要する特殊対応の回数(手順書が定められている対応に限る)
（根拠となる評価項目と回数：　　　　　　　　　　　　　　　　　　　　　　　　　　　　　　　　　　）</t>
    <rPh sb="7" eb="8">
      <t>カイ</t>
    </rPh>
    <rPh sb="13" eb="14">
      <t>フン</t>
    </rPh>
    <rPh sb="14" eb="16">
      <t>イジョウ</t>
    </rPh>
    <rPh sb="17" eb="18">
      <t>ヨウ</t>
    </rPh>
    <rPh sb="20" eb="22">
      <t>トクシュ</t>
    </rPh>
    <rPh sb="22" eb="24">
      <t>タイオウ</t>
    </rPh>
    <rPh sb="25" eb="27">
      <t>カイスウ</t>
    </rPh>
    <phoneticPr fontId="4"/>
  </si>
  <si>
    <t>(22)</t>
    <phoneticPr fontId="4"/>
  </si>
  <si>
    <t>手術前～手術後の治験薬投与、または特殊な手順での治験薬投与（機器、再生医療等製品を含む）の回数</t>
    <rPh sb="0" eb="2">
      <t>シュジュツ</t>
    </rPh>
    <rPh sb="2" eb="3">
      <t>マエ</t>
    </rPh>
    <rPh sb="4" eb="7">
      <t>シュジュツゴ</t>
    </rPh>
    <rPh sb="8" eb="11">
      <t>チケンヤク</t>
    </rPh>
    <rPh sb="11" eb="13">
      <t>トウヨ</t>
    </rPh>
    <rPh sb="17" eb="19">
      <t>トクシュ</t>
    </rPh>
    <rPh sb="20" eb="22">
      <t>テジュン</t>
    </rPh>
    <rPh sb="24" eb="27">
      <t>チケンヤク</t>
    </rPh>
    <rPh sb="27" eb="29">
      <t>トウヨ</t>
    </rPh>
    <rPh sb="30" eb="32">
      <t>キキ</t>
    </rPh>
    <rPh sb="33" eb="35">
      <t>サイセイ</t>
    </rPh>
    <rPh sb="35" eb="37">
      <t>イリョウ</t>
    </rPh>
    <rPh sb="37" eb="38">
      <t>ナド</t>
    </rPh>
    <rPh sb="38" eb="40">
      <t>セイヒン</t>
    </rPh>
    <rPh sb="41" eb="42">
      <t>フク</t>
    </rPh>
    <rPh sb="45" eb="47">
      <t>カイスウ</t>
    </rPh>
    <phoneticPr fontId="4"/>
  </si>
  <si>
    <t>(23)</t>
    <phoneticPr fontId="4"/>
  </si>
  <si>
    <t>組織標本（培養検体を含む）の作製、または依頼者提出の回数
　（根拠となる作成・提出内容：　　　　　　　　　　　　　　　　　　　　　　　　　　　　　　　　　　）</t>
    <rPh sb="0" eb="2">
      <t>ソシキ</t>
    </rPh>
    <rPh sb="2" eb="4">
      <t>ヒョウホン</t>
    </rPh>
    <rPh sb="5" eb="9">
      <t>バイヨウケンタイ</t>
    </rPh>
    <rPh sb="10" eb="11">
      <t>フク</t>
    </rPh>
    <rPh sb="14" eb="16">
      <t>サクセイ</t>
    </rPh>
    <rPh sb="20" eb="23">
      <t>イライシャ</t>
    </rPh>
    <rPh sb="23" eb="25">
      <t>テイシュツ</t>
    </rPh>
    <rPh sb="26" eb="28">
      <t>カイスウ</t>
    </rPh>
    <rPh sb="36" eb="38">
      <t>サクセイ</t>
    </rPh>
    <rPh sb="39" eb="41">
      <t>テイシュツ</t>
    </rPh>
    <rPh sb="41" eb="43">
      <t>ナイヨウ</t>
    </rPh>
    <phoneticPr fontId="4"/>
  </si>
  <si>
    <t>整理番号</t>
    <rPh sb="0" eb="2">
      <t>セイリ</t>
    </rPh>
    <rPh sb="2" eb="4">
      <t>バンゴウ</t>
    </rPh>
    <phoneticPr fontId="16"/>
  </si>
  <si>
    <t>治験等経費算出表②</t>
    <phoneticPr fontId="16"/>
  </si>
  <si>
    <t>作成日：</t>
    <rPh sb="0" eb="3">
      <t>サクセイビ</t>
    </rPh>
    <phoneticPr fontId="16"/>
  </si>
  <si>
    <t>治験課題名</t>
    <rPh sb="0" eb="2">
      <t>チケン</t>
    </rPh>
    <rPh sb="2" eb="4">
      <t>カダイ</t>
    </rPh>
    <rPh sb="4" eb="5">
      <t>メイ</t>
    </rPh>
    <phoneticPr fontId="16"/>
  </si>
  <si>
    <t>実施医療機関</t>
    <rPh sb="0" eb="2">
      <t>ジッシ</t>
    </rPh>
    <rPh sb="2" eb="4">
      <t>イリョウ</t>
    </rPh>
    <rPh sb="4" eb="6">
      <t>キカン</t>
    </rPh>
    <phoneticPr fontId="16"/>
  </si>
  <si>
    <t>治験依頼者</t>
    <rPh sb="0" eb="2">
      <t>チケン</t>
    </rPh>
    <rPh sb="2" eb="5">
      <t>イライシャ</t>
    </rPh>
    <phoneticPr fontId="16"/>
  </si>
  <si>
    <t>【治験の概要】</t>
    <rPh sb="1" eb="3">
      <t>チケン</t>
    </rPh>
    <rPh sb="4" eb="6">
      <t>ガイヨウ</t>
    </rPh>
    <phoneticPr fontId="16"/>
  </si>
  <si>
    <t>◎初回の目標症例数；</t>
    <rPh sb="1" eb="3">
      <t>ショカイ</t>
    </rPh>
    <rPh sb="4" eb="6">
      <t>モクヒョウ</t>
    </rPh>
    <rPh sb="6" eb="8">
      <t>ショウレイ</t>
    </rPh>
    <rPh sb="8" eb="9">
      <t>スウ</t>
    </rPh>
    <phoneticPr fontId="16"/>
  </si>
  <si>
    <t>例</t>
    <rPh sb="0" eb="1">
      <t>レイ</t>
    </rPh>
    <phoneticPr fontId="16"/>
  </si>
  <si>
    <t>[●●●●●症例を実施症例とする］</t>
    <phoneticPr fontId="4"/>
  </si>
  <si>
    <t>◎想定される契約期間；</t>
    <rPh sb="1" eb="3">
      <t>ソウテイ</t>
    </rPh>
    <rPh sb="6" eb="8">
      <t>ケイヤク</t>
    </rPh>
    <rPh sb="8" eb="10">
      <t>キカン</t>
    </rPh>
    <phoneticPr fontId="4"/>
  </si>
  <si>
    <t>ヶ月</t>
    <rPh sb="1" eb="2">
      <t>ゲツ</t>
    </rPh>
    <phoneticPr fontId="4"/>
  </si>
  <si>
    <t>［業務発生時期を考慮し、本算定表の契約開始月は初回IRB審査月と想定する］</t>
    <rPh sb="1" eb="3">
      <t>ギョウム</t>
    </rPh>
    <rPh sb="3" eb="5">
      <t>ハッセイ</t>
    </rPh>
    <rPh sb="5" eb="7">
      <t>ジキ</t>
    </rPh>
    <rPh sb="8" eb="10">
      <t>コウリョ</t>
    </rPh>
    <rPh sb="12" eb="13">
      <t>ホン</t>
    </rPh>
    <rPh sb="13" eb="15">
      <t>サンテイ</t>
    </rPh>
    <rPh sb="15" eb="16">
      <t>ヒョウ</t>
    </rPh>
    <rPh sb="17" eb="19">
      <t>ケイヤク</t>
    </rPh>
    <rPh sb="19" eb="21">
      <t>カイシ</t>
    </rPh>
    <rPh sb="21" eb="22">
      <t>ツキ</t>
    </rPh>
    <rPh sb="23" eb="25">
      <t>ショカイ</t>
    </rPh>
    <rPh sb="28" eb="30">
      <t>シンサ</t>
    </rPh>
    <rPh sb="30" eb="31">
      <t>ツキ</t>
    </rPh>
    <rPh sb="32" eb="34">
      <t>ソウテイ</t>
    </rPh>
    <phoneticPr fontId="4"/>
  </si>
  <si>
    <t>◎規定Visit数；</t>
    <rPh sb="1" eb="3">
      <t>キテイ</t>
    </rPh>
    <rPh sb="8" eb="9">
      <t>スウ</t>
    </rPh>
    <phoneticPr fontId="4"/>
  </si>
  <si>
    <r>
      <t>回</t>
    </r>
    <r>
      <rPr>
        <sz val="8"/>
        <color theme="1"/>
        <rFont val="ＭＳ Ｐゴシック"/>
        <family val="3"/>
        <charset val="128"/>
      </rPr>
      <t>(評価日)</t>
    </r>
    <rPh sb="0" eb="1">
      <t>カイ</t>
    </rPh>
    <rPh sb="2" eb="4">
      <t>ヒョウカ</t>
    </rPh>
    <rPh sb="4" eb="5">
      <t>ビ</t>
    </rPh>
    <phoneticPr fontId="4"/>
  </si>
  <si>
    <t>［Visit●～●を指す（説明/同意取得のみ、規定外を含まず）］</t>
    <rPh sb="10" eb="11">
      <t>サ</t>
    </rPh>
    <rPh sb="13" eb="15">
      <t>セツメイ</t>
    </rPh>
    <rPh sb="16" eb="18">
      <t>ドウイ</t>
    </rPh>
    <rPh sb="18" eb="20">
      <t>シュトク</t>
    </rPh>
    <rPh sb="23" eb="26">
      <t>キテイガイ</t>
    </rPh>
    <rPh sb="27" eb="28">
      <t>フク</t>
    </rPh>
    <phoneticPr fontId="4"/>
  </si>
  <si>
    <t>【固定費の算出結果】</t>
    <rPh sb="1" eb="4">
      <t>コテイヒ</t>
    </rPh>
    <rPh sb="5" eb="7">
      <t>サンシュツ</t>
    </rPh>
    <rPh sb="7" eb="9">
      <t>ケッカ</t>
    </rPh>
    <phoneticPr fontId="16"/>
  </si>
  <si>
    <t>参考内訳</t>
    <phoneticPr fontId="4"/>
  </si>
  <si>
    <t>医師</t>
    <rPh sb="0" eb="2">
      <t>イシ</t>
    </rPh>
    <phoneticPr fontId="16"/>
  </si>
  <si>
    <t>治験専門職</t>
    <rPh sb="0" eb="5">
      <t>チケンセンモンショク</t>
    </rPh>
    <phoneticPr fontId="16"/>
  </si>
  <si>
    <t>薬剤師</t>
    <rPh sb="0" eb="3">
      <t>ヤクザイシ</t>
    </rPh>
    <phoneticPr fontId="16"/>
  </si>
  <si>
    <t>看護師</t>
    <rPh sb="0" eb="3">
      <t>カンゴシ</t>
    </rPh>
    <phoneticPr fontId="4"/>
  </si>
  <si>
    <t>検査技師</t>
    <rPh sb="0" eb="2">
      <t>ケンサ</t>
    </rPh>
    <rPh sb="2" eb="4">
      <t>ギシ</t>
    </rPh>
    <phoneticPr fontId="16"/>
  </si>
  <si>
    <t>事務職員</t>
    <rPh sb="0" eb="3">
      <t>ジムショク</t>
    </rPh>
    <rPh sb="3" eb="4">
      <t>イン</t>
    </rPh>
    <phoneticPr fontId="4"/>
  </si>
  <si>
    <t>固定費総額</t>
    <rPh sb="0" eb="3">
      <t>コテイヒ</t>
    </rPh>
    <rPh sb="3" eb="5">
      <t>ソウガク</t>
    </rPh>
    <phoneticPr fontId="4"/>
  </si>
  <si>
    <t>　内訳：治験実施前に係る固定費小計</t>
    <rPh sb="10" eb="11">
      <t>カカワ</t>
    </rPh>
    <rPh sb="15" eb="17">
      <t>ショウケイ</t>
    </rPh>
    <phoneticPr fontId="4"/>
  </si>
  <si>
    <t>　内訳：治験実施前の固定費</t>
    <phoneticPr fontId="4"/>
  </si>
  <si>
    <t>　内訳：治験実施中（スタートアップミーティング前）に係る固定費小計</t>
    <rPh sb="1" eb="3">
      <t>ウチワケ</t>
    </rPh>
    <rPh sb="6" eb="8">
      <t>ジッシ</t>
    </rPh>
    <rPh sb="8" eb="9">
      <t>チュウ</t>
    </rPh>
    <rPh sb="31" eb="33">
      <t>ショウケイ</t>
    </rPh>
    <phoneticPr fontId="4"/>
  </si>
  <si>
    <t>　内訳：治験実施中（スタートアップミーティング前）の固定費</t>
    <phoneticPr fontId="4"/>
  </si>
  <si>
    <t>　内訳：治験実施中（スタートアップミーティング以降～終了前）に係る固定費小計</t>
    <rPh sb="1" eb="3">
      <t>ウチワケ</t>
    </rPh>
    <rPh sb="6" eb="8">
      <t>ジッシ</t>
    </rPh>
    <rPh sb="8" eb="9">
      <t>チュウ</t>
    </rPh>
    <rPh sb="36" eb="38">
      <t>ショウケイ</t>
    </rPh>
    <phoneticPr fontId="4"/>
  </si>
  <si>
    <t>　内訳：治験実施中(スタートアップミーティング以降～終了前)</t>
    <rPh sb="1" eb="3">
      <t>ウチワケ</t>
    </rPh>
    <phoneticPr fontId="4"/>
  </si>
  <si>
    <t>　内訳：治験終了時に係る固定費小計</t>
    <rPh sb="1" eb="3">
      <t>ウチワケ</t>
    </rPh>
    <rPh sb="6" eb="9">
      <t>シュウリョウジ</t>
    </rPh>
    <rPh sb="15" eb="17">
      <t>ショウケイ</t>
    </rPh>
    <phoneticPr fontId="4"/>
  </si>
  <si>
    <t>　内訳：治験終了時の固定費</t>
    <rPh sb="1" eb="3">
      <t>ウチワケ</t>
    </rPh>
    <rPh sb="4" eb="6">
      <t>チケン</t>
    </rPh>
    <rPh sb="6" eb="9">
      <t>シュウリョウジ</t>
    </rPh>
    <rPh sb="10" eb="13">
      <t>コテイヒ</t>
    </rPh>
    <phoneticPr fontId="4"/>
  </si>
  <si>
    <t>　　※）治験実施中の固定費1ヶ月単価</t>
    <rPh sb="4" eb="6">
      <t>チケン</t>
    </rPh>
    <rPh sb="6" eb="8">
      <t>ジッシ</t>
    </rPh>
    <rPh sb="8" eb="9">
      <t>チュウ</t>
    </rPh>
    <rPh sb="10" eb="13">
      <t>コテイヒ</t>
    </rPh>
    <rPh sb="15" eb="16">
      <t>ゲツ</t>
    </rPh>
    <rPh sb="16" eb="18">
      <t>タンカ</t>
    </rPh>
    <phoneticPr fontId="4"/>
  </si>
  <si>
    <t>　内訳：治験実施契約後の1ヶ月あたりの固定費</t>
    <phoneticPr fontId="4"/>
  </si>
  <si>
    <t>【変動費の算出結果】</t>
    <rPh sb="1" eb="3">
      <t>ヘンドウ</t>
    </rPh>
    <rPh sb="3" eb="4">
      <t>ヒ</t>
    </rPh>
    <rPh sb="5" eb="7">
      <t>サンシュツ</t>
    </rPh>
    <rPh sb="7" eb="9">
      <t>ケッカ</t>
    </rPh>
    <phoneticPr fontId="16"/>
  </si>
  <si>
    <t>医療機関</t>
    <rPh sb="0" eb="2">
      <t>イリョウ</t>
    </rPh>
    <rPh sb="2" eb="4">
      <t>キカン</t>
    </rPh>
    <phoneticPr fontId="4"/>
  </si>
  <si>
    <t>医療機関内の参考内訳</t>
    <rPh sb="0" eb="2">
      <t>イリョウ</t>
    </rPh>
    <rPh sb="2" eb="4">
      <t>キカン</t>
    </rPh>
    <rPh sb="4" eb="5">
      <t>ナイ</t>
    </rPh>
    <rPh sb="6" eb="8">
      <t>サンコウ</t>
    </rPh>
    <rPh sb="8" eb="10">
      <t>ウチワケ</t>
    </rPh>
    <phoneticPr fontId="16"/>
  </si>
  <si>
    <t>CRC</t>
    <phoneticPr fontId="16"/>
  </si>
  <si>
    <t>事務職</t>
    <rPh sb="0" eb="3">
      <t>ジムショク</t>
    </rPh>
    <phoneticPr fontId="4"/>
  </si>
  <si>
    <t>各役職の積算</t>
    <rPh sb="0" eb="1">
      <t>カク</t>
    </rPh>
    <rPh sb="1" eb="3">
      <t>ヤクショク</t>
    </rPh>
    <rPh sb="4" eb="6">
      <t>セキサン</t>
    </rPh>
    <phoneticPr fontId="4"/>
  </si>
  <si>
    <t>積算結果を四捨五入した金額</t>
    <rPh sb="0" eb="2">
      <t>セキサン</t>
    </rPh>
    <rPh sb="2" eb="4">
      <t>ケッカ</t>
    </rPh>
    <rPh sb="5" eb="9">
      <t>シシャゴニュウ</t>
    </rPh>
    <rPh sb="11" eb="13">
      <t>キンガク</t>
    </rPh>
    <phoneticPr fontId="4"/>
  </si>
  <si>
    <r>
      <t>規定のVisit単価</t>
    </r>
    <r>
      <rPr>
        <b/>
        <vertAlign val="superscript"/>
        <sz val="10"/>
        <rFont val="ＭＳ Ｐゴシック"/>
        <family val="3"/>
        <charset val="128"/>
      </rPr>
      <t>※1</t>
    </r>
    <rPh sb="0" eb="2">
      <t>キテイ</t>
    </rPh>
    <rPh sb="8" eb="10">
      <t>タンカ</t>
    </rPh>
    <phoneticPr fontId="4"/>
  </si>
  <si>
    <t>規定のVisit単価</t>
    <phoneticPr fontId="4"/>
  </si>
  <si>
    <r>
      <t>1症例あたりの総額目安</t>
    </r>
    <r>
      <rPr>
        <vertAlign val="superscript"/>
        <sz val="10"/>
        <rFont val="ＭＳ Ｐゴシック"/>
        <family val="3"/>
        <charset val="128"/>
      </rPr>
      <t>※2</t>
    </r>
    <rPh sb="1" eb="3">
      <t>ショウレイ</t>
    </rPh>
    <rPh sb="7" eb="9">
      <t>ソウガク</t>
    </rPh>
    <rPh sb="9" eb="11">
      <t>メヤス</t>
    </rPh>
    <phoneticPr fontId="16"/>
  </si>
  <si>
    <t>1症例あたりの総額目安</t>
    <phoneticPr fontId="4"/>
  </si>
  <si>
    <t>(四捨五入後にVisit数にて再積算した金額)</t>
    <rPh sb="1" eb="5">
      <t>シシャゴニュウ</t>
    </rPh>
    <rPh sb="5" eb="6">
      <t>ゴ</t>
    </rPh>
    <rPh sb="12" eb="13">
      <t>スウ</t>
    </rPh>
    <rPh sb="15" eb="16">
      <t>サイ</t>
    </rPh>
    <rPh sb="16" eb="18">
      <t>セキサン</t>
    </rPh>
    <rPh sb="20" eb="22">
      <t>キンガク</t>
    </rPh>
    <phoneticPr fontId="4"/>
  </si>
  <si>
    <t>※1）規定Ｖｉｓｉｔを2日に分けた場合でも、請求する変動費としては1Ｖｉｓｉｔとして扱う。</t>
    <phoneticPr fontId="4"/>
  </si>
  <si>
    <t>※2）上記の総額は、【治験の概要】に記載されている“規定Visit数”を実施した場合の1症例あたりの変動費総額の目安。</t>
    <rPh sb="3" eb="5">
      <t>ジョウキ</t>
    </rPh>
    <rPh sb="6" eb="8">
      <t>ソウガク</t>
    </rPh>
    <rPh sb="11" eb="13">
      <t>チケン</t>
    </rPh>
    <rPh sb="14" eb="16">
      <t>ガイヨウ</t>
    </rPh>
    <rPh sb="18" eb="20">
      <t>キサイ</t>
    </rPh>
    <rPh sb="26" eb="28">
      <t>キテイ</t>
    </rPh>
    <rPh sb="33" eb="34">
      <t>スウ</t>
    </rPh>
    <rPh sb="36" eb="38">
      <t>ジッシ</t>
    </rPh>
    <rPh sb="40" eb="42">
      <t>バアイ</t>
    </rPh>
    <rPh sb="44" eb="46">
      <t>ショウレイ</t>
    </rPh>
    <rPh sb="50" eb="52">
      <t>ヘンドウ</t>
    </rPh>
    <rPh sb="52" eb="53">
      <t>ヒ</t>
    </rPh>
    <rPh sb="53" eb="55">
      <t>ソウガク</t>
    </rPh>
    <rPh sb="56" eb="58">
      <t>メヤス</t>
    </rPh>
    <phoneticPr fontId="16"/>
  </si>
  <si>
    <t>目標症例数を完遂した場合の治験費用総額の目安</t>
    <phoneticPr fontId="4"/>
  </si>
  <si>
    <t>総額目安</t>
    <rPh sb="0" eb="2">
      <t>ソウガク</t>
    </rPh>
    <rPh sb="2" eb="4">
      <t>メヤス</t>
    </rPh>
    <phoneticPr fontId="16"/>
  </si>
  <si>
    <t>医療機関の固定費</t>
    <rPh sb="0" eb="2">
      <t>イリョウ</t>
    </rPh>
    <rPh sb="2" eb="4">
      <t>キカン</t>
    </rPh>
    <rPh sb="5" eb="8">
      <t>コテイヒ</t>
    </rPh>
    <phoneticPr fontId="16"/>
  </si>
  <si>
    <t>【算出結果に基づく治験費用の金額】</t>
    <rPh sb="1" eb="3">
      <t>サンシュツ</t>
    </rPh>
    <rPh sb="3" eb="5">
      <t>ケッカ</t>
    </rPh>
    <rPh sb="6" eb="7">
      <t>モト</t>
    </rPh>
    <rPh sb="9" eb="11">
      <t>チケン</t>
    </rPh>
    <rPh sb="11" eb="13">
      <t>ヒヨウ</t>
    </rPh>
    <rPh sb="14" eb="16">
      <t>キンガク</t>
    </rPh>
    <phoneticPr fontId="16"/>
  </si>
  <si>
    <t>医療機関の変動費（目標症例数完遂の場合）</t>
    <rPh sb="0" eb="2">
      <t>イリョウ</t>
    </rPh>
    <rPh sb="2" eb="4">
      <t>キカン</t>
    </rPh>
    <rPh sb="5" eb="8">
      <t>ヘンドウヒ</t>
    </rPh>
    <rPh sb="9" eb="11">
      <t>モクヒョウ</t>
    </rPh>
    <rPh sb="11" eb="13">
      <t>ショウレイ</t>
    </rPh>
    <rPh sb="13" eb="14">
      <t>スウ</t>
    </rPh>
    <rPh sb="14" eb="16">
      <t>カンスイ</t>
    </rPh>
    <rPh sb="17" eb="19">
      <t>バアイ</t>
    </rPh>
    <phoneticPr fontId="16"/>
  </si>
  <si>
    <t>［全般留意事項］</t>
    <rPh sb="1" eb="3">
      <t>ゼンパン</t>
    </rPh>
    <rPh sb="3" eb="5">
      <t>リュウイ</t>
    </rPh>
    <rPh sb="5" eb="7">
      <t>ジコウ</t>
    </rPh>
    <phoneticPr fontId="4"/>
  </si>
  <si>
    <t>・</t>
    <phoneticPr fontId="4"/>
  </si>
  <si>
    <t>固定費及び変動費の算出結果に基づき、治験依頼者へ請求する金額（税別）を本欄に記載する。</t>
    <rPh sb="0" eb="3">
      <t>コテイヒ</t>
    </rPh>
    <rPh sb="3" eb="4">
      <t>オヨ</t>
    </rPh>
    <rPh sb="5" eb="7">
      <t>ヘンドウ</t>
    </rPh>
    <rPh sb="7" eb="8">
      <t>ヒ</t>
    </rPh>
    <rPh sb="9" eb="11">
      <t>サンシュツ</t>
    </rPh>
    <rPh sb="11" eb="13">
      <t>ケッカ</t>
    </rPh>
    <rPh sb="14" eb="15">
      <t>モト</t>
    </rPh>
    <rPh sb="18" eb="20">
      <t>チケン</t>
    </rPh>
    <rPh sb="20" eb="23">
      <t>イライシャ</t>
    </rPh>
    <rPh sb="24" eb="26">
      <t>セイキュウ</t>
    </rPh>
    <rPh sb="28" eb="30">
      <t>キンガク</t>
    </rPh>
    <rPh sb="31" eb="33">
      <t>ゼイベツ</t>
    </rPh>
    <rPh sb="35" eb="36">
      <t>ホン</t>
    </rPh>
    <rPh sb="36" eb="37">
      <t>ラン</t>
    </rPh>
    <rPh sb="38" eb="40">
      <t>キサイ</t>
    </rPh>
    <phoneticPr fontId="4"/>
  </si>
  <si>
    <t>固定費及び変動費には、被験者負担軽減費、保険外併用療養費外経費、治験薬管理追加費用、治験関連文書の長期保管に係る費用、治験の審査に係る費用は含まれないため、別途、治験依頼者に請求する。</t>
    <rPh sb="0" eb="3">
      <t>コテイヒ</t>
    </rPh>
    <rPh sb="3" eb="4">
      <t>オヨ</t>
    </rPh>
    <rPh sb="5" eb="8">
      <t>ヘンドウヒ</t>
    </rPh>
    <rPh sb="32" eb="35">
      <t>チケンヤク</t>
    </rPh>
    <rPh sb="35" eb="37">
      <t>カンリ</t>
    </rPh>
    <rPh sb="37" eb="39">
      <t>ツイカ</t>
    </rPh>
    <rPh sb="39" eb="41">
      <t>ヒヨウ</t>
    </rPh>
    <rPh sb="42" eb="44">
      <t>チケン</t>
    </rPh>
    <rPh sb="44" eb="46">
      <t>カンレン</t>
    </rPh>
    <rPh sb="46" eb="48">
      <t>ブンショ</t>
    </rPh>
    <rPh sb="49" eb="51">
      <t>チョウキ</t>
    </rPh>
    <rPh sb="51" eb="53">
      <t>ホカン</t>
    </rPh>
    <rPh sb="54" eb="55">
      <t>カカワ</t>
    </rPh>
    <rPh sb="56" eb="58">
      <t>ヒヨウ</t>
    </rPh>
    <rPh sb="78" eb="80">
      <t>ベット</t>
    </rPh>
    <rPh sb="81" eb="83">
      <t>チケン</t>
    </rPh>
    <rPh sb="83" eb="86">
      <t>イライシャ</t>
    </rPh>
    <rPh sb="87" eb="89">
      <t>セイキュウ</t>
    </rPh>
    <phoneticPr fontId="4"/>
  </si>
  <si>
    <t>初回契約締結後に治験依頼者による各種手順書の提出や治験実施計画書の改訂等がある場合、新たに発生する業務に対する追加の治験費用は、治験依頼者と協議の上、職種ごとの時間単価及び想定する業務時間から、決定することとする。
（１）医師：11,440円/時間(税別、管理費 及び間接経費含む)
（２）治験専門職：4,290円/時間(税別、管理費 及び間接経費含む)
（３）薬剤師、看護師、検査技師等医療専門職：4,290円/時間(税別、管理費 及び間接経費含む)
（４）事務職員：2,860円/時間(税別、管理費 及び間接経費含む)</t>
    <rPh sb="39" eb="41">
      <t>バアイ</t>
    </rPh>
    <rPh sb="45" eb="47">
      <t>ハッセイ</t>
    </rPh>
    <rPh sb="52" eb="53">
      <t>タイ</t>
    </rPh>
    <rPh sb="55" eb="57">
      <t>ツイカ</t>
    </rPh>
    <rPh sb="58" eb="60">
      <t>チケン</t>
    </rPh>
    <rPh sb="60" eb="62">
      <t>ヒヨウ</t>
    </rPh>
    <rPh sb="64" eb="66">
      <t>チケン</t>
    </rPh>
    <rPh sb="66" eb="69">
      <t>イライシャ</t>
    </rPh>
    <rPh sb="70" eb="72">
      <t>キョウギ</t>
    </rPh>
    <rPh sb="73" eb="74">
      <t>ウエ</t>
    </rPh>
    <rPh sb="84" eb="85">
      <t>オヨ</t>
    </rPh>
    <rPh sb="97" eb="99">
      <t>ケッテイ</t>
    </rPh>
    <rPh sb="111" eb="113">
      <t>イシ</t>
    </rPh>
    <rPh sb="120" eb="121">
      <t>エン</t>
    </rPh>
    <rPh sb="122" eb="124">
      <t>ジカン</t>
    </rPh>
    <rPh sb="125" eb="127">
      <t>ゼイベツ</t>
    </rPh>
    <rPh sb="132" eb="133">
      <t>オヨ</t>
    </rPh>
    <rPh sb="138" eb="139">
      <t>フク</t>
    </rPh>
    <rPh sb="145" eb="147">
      <t>チケン</t>
    </rPh>
    <rPh sb="147" eb="149">
      <t>センモン</t>
    </rPh>
    <rPh sb="149" eb="150">
      <t>ショク</t>
    </rPh>
    <rPh sb="156" eb="157">
      <t>エン</t>
    </rPh>
    <rPh sb="158" eb="160">
      <t>ジカン</t>
    </rPh>
    <rPh sb="193" eb="194">
      <t>ナド</t>
    </rPh>
    <rPh sb="194" eb="196">
      <t>イリョウ</t>
    </rPh>
    <rPh sb="196" eb="198">
      <t>センモン</t>
    </rPh>
    <rPh sb="198" eb="199">
      <t>ショク</t>
    </rPh>
    <rPh sb="230" eb="232">
      <t>ジム</t>
    </rPh>
    <rPh sb="232" eb="234">
      <t>ショクイン</t>
    </rPh>
    <rPh sb="240" eb="241">
      <t>エン</t>
    </rPh>
    <rPh sb="242" eb="244">
      <t>ジカン</t>
    </rPh>
    <phoneticPr fontId="4"/>
  </si>
  <si>
    <t>［治験依頼者から支払われる費用］</t>
    <rPh sb="1" eb="3">
      <t>チケン</t>
    </rPh>
    <rPh sb="3" eb="6">
      <t>イライシャ</t>
    </rPh>
    <rPh sb="8" eb="10">
      <t>シハラ</t>
    </rPh>
    <rPh sb="13" eb="15">
      <t>ヒヨウ</t>
    </rPh>
    <phoneticPr fontId="4"/>
  </si>
  <si>
    <t>規定外来院時の診察及び被験者対応を実施した場合、1来院当たり14,300円(税別)を治験依頼者に請求する。</t>
    <rPh sb="0" eb="3">
      <t>キテイガイ</t>
    </rPh>
    <rPh sb="17" eb="19">
      <t>ジッシ</t>
    </rPh>
    <rPh sb="21" eb="23">
      <t>バアイ</t>
    </rPh>
    <rPh sb="25" eb="27">
      <t>ライイン</t>
    </rPh>
    <rPh sb="27" eb="28">
      <t>ア</t>
    </rPh>
    <rPh sb="36" eb="37">
      <t>エン</t>
    </rPh>
    <rPh sb="38" eb="40">
      <t>ゼイベツ</t>
    </rPh>
    <rPh sb="42" eb="44">
      <t>チケン</t>
    </rPh>
    <rPh sb="44" eb="46">
      <t>イライ</t>
    </rPh>
    <rPh sb="46" eb="47">
      <t>シャ</t>
    </rPh>
    <rPh sb="48" eb="50">
      <t>セイキュウ</t>
    </rPh>
    <phoneticPr fontId="4"/>
  </si>
  <si>
    <t>重篤な有害事象が発生した場合、その報告対応に係る費用として、1事象当たり40,040円(税別)を治験依頼者に請求する。</t>
    <rPh sb="8" eb="10">
      <t>ハッセイ</t>
    </rPh>
    <rPh sb="12" eb="14">
      <t>バアイ</t>
    </rPh>
    <rPh sb="17" eb="19">
      <t>ホウコク</t>
    </rPh>
    <rPh sb="19" eb="21">
      <t>タイオウ</t>
    </rPh>
    <rPh sb="22" eb="23">
      <t>カカワ</t>
    </rPh>
    <rPh sb="24" eb="26">
      <t>ヒヨウ</t>
    </rPh>
    <rPh sb="31" eb="33">
      <t>ジショウ</t>
    </rPh>
    <rPh sb="33" eb="34">
      <t>ア</t>
    </rPh>
    <rPh sb="42" eb="43">
      <t>エン</t>
    </rPh>
    <rPh sb="44" eb="46">
      <t>ゼイベツ</t>
    </rPh>
    <rPh sb="48" eb="50">
      <t>チケン</t>
    </rPh>
    <rPh sb="50" eb="53">
      <t>イライシャ</t>
    </rPh>
    <rPh sb="54" eb="56">
      <t>セイキュウ</t>
    </rPh>
    <phoneticPr fontId="4"/>
  </si>
  <si>
    <t>治験依頼者による監査を実施した場合、治験実施医療機関は1回につき、62,920円(税別)を治験依頼者に請求する。</t>
    <rPh sb="39" eb="40">
      <t>エン</t>
    </rPh>
    <rPh sb="41" eb="43">
      <t>ゼイベツ</t>
    </rPh>
    <phoneticPr fontId="4"/>
  </si>
  <si>
    <t>治験関連文書の長期保管に係る費用として、書式17の治験審査委員会報告月翌月に以下の費用を治験依頼者に請求する。
　300円/箱*　×　保管箱数　×　保管期間(月)　(税別)　*：1箱サイズ　縦40㎝　×　横33㎝　×　高さ28㎝</t>
    <rPh sb="0" eb="2">
      <t>チケン</t>
    </rPh>
    <rPh sb="2" eb="4">
      <t>カンレン</t>
    </rPh>
    <rPh sb="4" eb="6">
      <t>ブンショ</t>
    </rPh>
    <rPh sb="7" eb="9">
      <t>チョウキ</t>
    </rPh>
    <rPh sb="9" eb="11">
      <t>ホカン</t>
    </rPh>
    <rPh sb="12" eb="13">
      <t>カカワ</t>
    </rPh>
    <rPh sb="14" eb="16">
      <t>ヒヨウ</t>
    </rPh>
    <rPh sb="20" eb="22">
      <t>ショシキ</t>
    </rPh>
    <rPh sb="25" eb="27">
      <t>チケン</t>
    </rPh>
    <rPh sb="27" eb="29">
      <t>シンサ</t>
    </rPh>
    <rPh sb="29" eb="32">
      <t>イインカイ</t>
    </rPh>
    <rPh sb="32" eb="34">
      <t>ホウコク</t>
    </rPh>
    <rPh sb="34" eb="35">
      <t>ツキ</t>
    </rPh>
    <rPh sb="35" eb="36">
      <t>ヨク</t>
    </rPh>
    <rPh sb="36" eb="37">
      <t>ツキ</t>
    </rPh>
    <rPh sb="38" eb="40">
      <t>イカ</t>
    </rPh>
    <rPh sb="41" eb="43">
      <t>ヒヨウ</t>
    </rPh>
    <rPh sb="44" eb="46">
      <t>チケン</t>
    </rPh>
    <rPh sb="46" eb="49">
      <t>イライシャ</t>
    </rPh>
    <rPh sb="50" eb="52">
      <t>セイキュウ</t>
    </rPh>
    <rPh sb="60" eb="61">
      <t>エン</t>
    </rPh>
    <rPh sb="62" eb="63">
      <t>ハコ</t>
    </rPh>
    <rPh sb="67" eb="69">
      <t>ホカン</t>
    </rPh>
    <rPh sb="69" eb="71">
      <t>ハコスウ</t>
    </rPh>
    <rPh sb="74" eb="76">
      <t>ホカン</t>
    </rPh>
    <rPh sb="76" eb="78">
      <t>キカン</t>
    </rPh>
    <rPh sb="79" eb="80">
      <t>ツキ</t>
    </rPh>
    <rPh sb="83" eb="85">
      <t>ゼイベツ</t>
    </rPh>
    <rPh sb="90" eb="91">
      <t>ハコ</t>
    </rPh>
    <rPh sb="95" eb="96">
      <t>タテ</t>
    </rPh>
    <rPh sb="102" eb="103">
      <t>ヨコ</t>
    </rPh>
    <rPh sb="109" eb="110">
      <t>タカ</t>
    </rPh>
    <phoneticPr fontId="4"/>
  </si>
  <si>
    <t>治験の審査に係る費用として、以下の費用を依頼者に請求する。
　(1)　治験の実施の適否（新規審査及び臨時審査）に係る審査費用　：　300,000円/回(税別)
　(2)　治験の継続の適否に係る審査費用　：　30,000円/回(税別)
　(3)　迅速審査に係る費用　：　30,000円/回(税別)</t>
    <rPh sb="0" eb="2">
      <t>チケン</t>
    </rPh>
    <rPh sb="3" eb="5">
      <t>シンサ</t>
    </rPh>
    <rPh sb="6" eb="7">
      <t>カカワ</t>
    </rPh>
    <rPh sb="8" eb="10">
      <t>ヒヨウ</t>
    </rPh>
    <rPh sb="14" eb="16">
      <t>イカ</t>
    </rPh>
    <rPh sb="17" eb="19">
      <t>ヒヨウ</t>
    </rPh>
    <rPh sb="20" eb="23">
      <t>イライシャ</t>
    </rPh>
    <rPh sb="24" eb="26">
      <t>セイキュウ</t>
    </rPh>
    <rPh sb="72" eb="73">
      <t>エン</t>
    </rPh>
    <rPh sb="74" eb="75">
      <t>カイ</t>
    </rPh>
    <rPh sb="76" eb="78">
      <t>ゼイベツ</t>
    </rPh>
    <rPh sb="109" eb="110">
      <t>エン</t>
    </rPh>
    <rPh sb="111" eb="112">
      <t>カイ</t>
    </rPh>
    <rPh sb="122" eb="124">
      <t>ジンソク</t>
    </rPh>
    <rPh sb="124" eb="126">
      <t>シンサ</t>
    </rPh>
    <rPh sb="127" eb="128">
      <t>カカワ</t>
    </rPh>
    <rPh sb="129" eb="131">
      <t>ヒヨウ</t>
    </rPh>
    <rPh sb="140" eb="141">
      <t>エン</t>
    </rPh>
    <rPh sb="142" eb="143">
      <t>カイ</t>
    </rPh>
    <phoneticPr fontId="4"/>
  </si>
  <si>
    <t>参考資料；費用計算表</t>
    <rPh sb="0" eb="2">
      <t>サンコウ</t>
    </rPh>
    <rPh sb="2" eb="4">
      <t>シリョウ</t>
    </rPh>
    <rPh sb="5" eb="7">
      <t>ヒヨウ</t>
    </rPh>
    <rPh sb="7" eb="9">
      <t>ケイサン</t>
    </rPh>
    <rPh sb="9" eb="10">
      <t>ヒョウ</t>
    </rPh>
    <phoneticPr fontId="4"/>
  </si>
  <si>
    <t>このシートには計算式が含まれているためいじらないでください!!</t>
    <rPh sb="7" eb="9">
      <t>ケイサン</t>
    </rPh>
    <rPh sb="9" eb="10">
      <t>シキ</t>
    </rPh>
    <rPh sb="11" eb="12">
      <t>フク</t>
    </rPh>
    <phoneticPr fontId="4"/>
  </si>
  <si>
    <t>治験課題名</t>
    <phoneticPr fontId="4"/>
  </si>
  <si>
    <t>実施医療機関名</t>
    <rPh sb="0" eb="2">
      <t>ジッシ</t>
    </rPh>
    <rPh sb="2" eb="4">
      <t>イリョウ</t>
    </rPh>
    <rPh sb="4" eb="7">
      <t>キカンメイ</t>
    </rPh>
    <phoneticPr fontId="4"/>
  </si>
  <si>
    <t>治験依頼者名</t>
    <rPh sb="0" eb="2">
      <t>チケン</t>
    </rPh>
    <rPh sb="2" eb="4">
      <t>イライ</t>
    </rPh>
    <rPh sb="4" eb="5">
      <t>シャ</t>
    </rPh>
    <rPh sb="5" eb="6">
      <t>メイ</t>
    </rPh>
    <phoneticPr fontId="4"/>
  </si>
  <si>
    <t>例</t>
    <rPh sb="0" eb="1">
      <t>レイ</t>
    </rPh>
    <phoneticPr fontId="4"/>
  </si>
  <si>
    <t>（1）</t>
    <phoneticPr fontId="4"/>
  </si>
  <si>
    <t>治験薬（向精神薬・血液製剤の場合：1.5、麻薬・大麻の場合：2、再生医療等製品・医療機器の場合：3）</t>
    <rPh sb="4" eb="8">
      <t>コウセイシンヤク</t>
    </rPh>
    <rPh sb="9" eb="11">
      <t>ケツエキ</t>
    </rPh>
    <rPh sb="11" eb="13">
      <t>セイザイ</t>
    </rPh>
    <rPh sb="14" eb="16">
      <t>バアイ</t>
    </rPh>
    <rPh sb="21" eb="23">
      <t>マヤク</t>
    </rPh>
    <rPh sb="24" eb="26">
      <t>タイマ</t>
    </rPh>
    <rPh sb="27" eb="29">
      <t>バアイ</t>
    </rPh>
    <rPh sb="32" eb="34">
      <t>サイセイ</t>
    </rPh>
    <rPh sb="34" eb="36">
      <t>イリョウ</t>
    </rPh>
    <rPh sb="36" eb="37">
      <t>トウ</t>
    </rPh>
    <rPh sb="37" eb="39">
      <t>セイヒン</t>
    </rPh>
    <rPh sb="40" eb="42">
      <t>イリョウ</t>
    </rPh>
    <rPh sb="42" eb="44">
      <t>キキ</t>
    </rPh>
    <rPh sb="45" eb="47">
      <t>バアイ</t>
    </rPh>
    <phoneticPr fontId="4"/>
  </si>
  <si>
    <t>（2）</t>
    <phoneticPr fontId="4"/>
  </si>
  <si>
    <t>（3）</t>
    <phoneticPr fontId="4"/>
  </si>
  <si>
    <t>ウェアラブル端末用サイトのセットアップの有無</t>
    <rPh sb="20" eb="22">
      <t>ウム</t>
    </rPh>
    <phoneticPr fontId="4"/>
  </si>
  <si>
    <t>責任医師のアカウント発行数(EDC、RTSM等含む)</t>
    <rPh sb="0" eb="2">
      <t>セキニン</t>
    </rPh>
    <rPh sb="2" eb="4">
      <t>イシ</t>
    </rPh>
    <rPh sb="10" eb="12">
      <t>ハッコウ</t>
    </rPh>
    <rPh sb="12" eb="13">
      <t>スウ</t>
    </rPh>
    <rPh sb="22" eb="23">
      <t>ナド</t>
    </rPh>
    <rPh sb="23" eb="24">
      <t>フク</t>
    </rPh>
    <phoneticPr fontId="4"/>
  </si>
  <si>
    <t>CRCのアカウント発行数(EDC、RTSM等含む)</t>
    <rPh sb="9" eb="11">
      <t>ハッコウ</t>
    </rPh>
    <rPh sb="11" eb="12">
      <t>スウ</t>
    </rPh>
    <phoneticPr fontId="4"/>
  </si>
  <si>
    <t>（4）</t>
    <phoneticPr fontId="4"/>
  </si>
  <si>
    <t>想定される契約期間　（20××年×月～20××年×月）　単位；ヶ月</t>
    <rPh sb="0" eb="2">
      <t>ソウテイ</t>
    </rPh>
    <rPh sb="5" eb="7">
      <t>ケイヤク</t>
    </rPh>
    <rPh sb="32" eb="33">
      <t>ゲツ</t>
    </rPh>
    <phoneticPr fontId="4"/>
  </si>
  <si>
    <t>（5）</t>
    <phoneticPr fontId="4"/>
  </si>
  <si>
    <t>治験薬保管におけるキュービックスCTの使用の有無</t>
    <rPh sb="0" eb="2">
      <t>チケン</t>
    </rPh>
    <rPh sb="2" eb="3">
      <t>ヤク</t>
    </rPh>
    <rPh sb="3" eb="5">
      <t>ホカン</t>
    </rPh>
    <phoneticPr fontId="4"/>
  </si>
  <si>
    <t>（6）</t>
    <phoneticPr fontId="4"/>
  </si>
  <si>
    <t>【固定費】</t>
    <rPh sb="1" eb="4">
      <t>コテイヒ</t>
    </rPh>
    <phoneticPr fontId="4"/>
  </si>
  <si>
    <t>被験者の選出（選択・除外基準の総数が20以上の場合：有）</t>
    <rPh sb="0" eb="3">
      <t>ヒケンシャ</t>
    </rPh>
    <rPh sb="4" eb="6">
      <t>センシュツ</t>
    </rPh>
    <rPh sb="7" eb="9">
      <t>センタク</t>
    </rPh>
    <rPh sb="10" eb="12">
      <t>ジョガイ</t>
    </rPh>
    <rPh sb="12" eb="14">
      <t>キジュン</t>
    </rPh>
    <rPh sb="15" eb="17">
      <t>ソウスウ</t>
    </rPh>
    <rPh sb="20" eb="22">
      <t>イジョウ</t>
    </rPh>
    <rPh sb="23" eb="25">
      <t>バアイ</t>
    </rPh>
    <rPh sb="26" eb="27">
      <t>ア</t>
    </rPh>
    <phoneticPr fontId="4"/>
  </si>
  <si>
    <t>　治験実施前・治験実施中(スタートアップミーティング前)・治験終了時の費用（間接労務費、間接経費を含む）</t>
    <rPh sb="1" eb="3">
      <t>チケン</t>
    </rPh>
    <rPh sb="3" eb="5">
      <t>ジッシ</t>
    </rPh>
    <rPh sb="5" eb="6">
      <t>マエ</t>
    </rPh>
    <rPh sb="7" eb="9">
      <t>チケン</t>
    </rPh>
    <rPh sb="9" eb="12">
      <t>ジッシチュウ</t>
    </rPh>
    <rPh sb="26" eb="27">
      <t>マエ</t>
    </rPh>
    <rPh sb="29" eb="31">
      <t>チケン</t>
    </rPh>
    <rPh sb="31" eb="34">
      <t>シュウリョウジ</t>
    </rPh>
    <rPh sb="35" eb="37">
      <t>ヒヨウ</t>
    </rPh>
    <rPh sb="38" eb="40">
      <t>カンセツ</t>
    </rPh>
    <rPh sb="40" eb="43">
      <t>ロウムヒ</t>
    </rPh>
    <rPh sb="44" eb="46">
      <t>カンセツ</t>
    </rPh>
    <rPh sb="46" eb="48">
      <t>ケイヒ</t>
    </rPh>
    <rPh sb="49" eb="50">
      <t>フク</t>
    </rPh>
    <phoneticPr fontId="4"/>
  </si>
  <si>
    <t>（7）</t>
    <phoneticPr fontId="4"/>
  </si>
  <si>
    <t>治験区分(医薬品：1、機器治験・再生医療等製品：2）</t>
    <rPh sb="20" eb="21">
      <t>トウ</t>
    </rPh>
    <rPh sb="21" eb="23">
      <t>セイヒン</t>
    </rPh>
    <phoneticPr fontId="4"/>
  </si>
  <si>
    <t>　実施医療機関：</t>
    <phoneticPr fontId="4"/>
  </si>
  <si>
    <t>※小数点以下は第1位を四捨五入</t>
    <phoneticPr fontId="4"/>
  </si>
  <si>
    <t>（8）</t>
    <phoneticPr fontId="4"/>
  </si>
  <si>
    <t>被験者最低年齢(12歳以上：1、6～11歳：1.2、2～5歳：1.5、2歳未満：2）</t>
    <phoneticPr fontId="4"/>
  </si>
  <si>
    <t>（9）</t>
    <phoneticPr fontId="4"/>
  </si>
  <si>
    <t>投与経路（内用・外用以外：1.2）</t>
    <rPh sb="0" eb="2">
      <t>トウヨ</t>
    </rPh>
    <rPh sb="2" eb="4">
      <t>ケイロ</t>
    </rPh>
    <rPh sb="5" eb="6">
      <t>ナイ</t>
    </rPh>
    <rPh sb="6" eb="7">
      <t>ヨウ</t>
    </rPh>
    <rPh sb="8" eb="10">
      <t>ガイヨウ</t>
    </rPh>
    <rPh sb="10" eb="12">
      <t>イガイ</t>
    </rPh>
    <phoneticPr fontId="4"/>
  </si>
  <si>
    <t>　治験実施中(スタートアップミーティング以降～終了前)の費用（間接労務費、間接経費を含む）</t>
    <rPh sb="1" eb="3">
      <t>チケン</t>
    </rPh>
    <rPh sb="3" eb="6">
      <t>ジッシチュウ</t>
    </rPh>
    <rPh sb="28" eb="30">
      <t>ヒヨウ</t>
    </rPh>
    <rPh sb="31" eb="33">
      <t>カンセツ</t>
    </rPh>
    <rPh sb="33" eb="36">
      <t>ロウムヒ</t>
    </rPh>
    <rPh sb="37" eb="39">
      <t>カンセツ</t>
    </rPh>
    <rPh sb="39" eb="41">
      <t>ケイヒ</t>
    </rPh>
    <rPh sb="42" eb="43">
      <t>フク</t>
    </rPh>
    <phoneticPr fontId="4"/>
  </si>
  <si>
    <t>（10）</t>
    <phoneticPr fontId="4"/>
  </si>
  <si>
    <t>規定Visit数（規定の来院日数及び入院時評価日数）</t>
    <rPh sb="0" eb="2">
      <t>キテイ</t>
    </rPh>
    <phoneticPr fontId="4"/>
  </si>
  <si>
    <t>　実施医療機関：</t>
    <rPh sb="1" eb="3">
      <t>ジッシ</t>
    </rPh>
    <rPh sb="3" eb="5">
      <t>イリョウ</t>
    </rPh>
    <rPh sb="5" eb="7">
      <t>キカン</t>
    </rPh>
    <phoneticPr fontId="4"/>
  </si>
  <si>
    <t>→治験実施契約後の1カ月あたりの固定費の目安：</t>
    <rPh sb="1" eb="3">
      <t>チケン</t>
    </rPh>
    <rPh sb="3" eb="5">
      <t>ジッシ</t>
    </rPh>
    <rPh sb="5" eb="8">
      <t>ケイヤクゴ</t>
    </rPh>
    <rPh sb="11" eb="12">
      <t>ゲツ</t>
    </rPh>
    <rPh sb="16" eb="19">
      <t>コテイヒ</t>
    </rPh>
    <rPh sb="20" eb="22">
      <t>メヤス</t>
    </rPh>
    <phoneticPr fontId="4"/>
  </si>
  <si>
    <t>（治験実施契約後の固定費を「契約期間から1ヶ月引いた月数」で除した金額）</t>
    <rPh sb="1" eb="3">
      <t>チケン</t>
    </rPh>
    <rPh sb="3" eb="5">
      <t>ジッシ</t>
    </rPh>
    <rPh sb="5" eb="7">
      <t>ケイヤク</t>
    </rPh>
    <rPh sb="7" eb="8">
      <t>ゴ</t>
    </rPh>
    <rPh sb="9" eb="12">
      <t>コテイヒ</t>
    </rPh>
    <rPh sb="14" eb="16">
      <t>ケイヤク</t>
    </rPh>
    <rPh sb="16" eb="18">
      <t>キカン</t>
    </rPh>
    <rPh sb="22" eb="23">
      <t>ゲツ</t>
    </rPh>
    <rPh sb="23" eb="24">
      <t>ヒ</t>
    </rPh>
    <rPh sb="26" eb="28">
      <t>ツキスウ</t>
    </rPh>
    <rPh sb="30" eb="31">
      <t>ジョ</t>
    </rPh>
    <rPh sb="33" eb="35">
      <t>キンガク</t>
    </rPh>
    <phoneticPr fontId="4"/>
  </si>
  <si>
    <t>（11）</t>
    <phoneticPr fontId="4"/>
  </si>
  <si>
    <t>入院・外来(入院：1.5、外来：1)</t>
    <rPh sb="0" eb="2">
      <t>ニュウイン</t>
    </rPh>
    <rPh sb="3" eb="5">
      <t>ガイライ</t>
    </rPh>
    <rPh sb="6" eb="8">
      <t>ニュウイン</t>
    </rPh>
    <rPh sb="13" eb="15">
      <t>ガイライ</t>
    </rPh>
    <phoneticPr fontId="4"/>
  </si>
  <si>
    <t>（12）</t>
    <phoneticPr fontId="4"/>
  </si>
  <si>
    <t>治験薬払い出しVisit数</t>
    <rPh sb="0" eb="3">
      <t>チケンヤク</t>
    </rPh>
    <rPh sb="3" eb="4">
      <t>ハラ</t>
    </rPh>
    <rPh sb="5" eb="6">
      <t>ダ</t>
    </rPh>
    <phoneticPr fontId="4"/>
  </si>
  <si>
    <t>（13）</t>
    <phoneticPr fontId="4"/>
  </si>
  <si>
    <t>非盲検医師の有無(対応Visit数)</t>
    <rPh sb="0" eb="5">
      <t>ヒモウケンイシ</t>
    </rPh>
    <rPh sb="6" eb="8">
      <t>ウム</t>
    </rPh>
    <rPh sb="9" eb="11">
      <t>タイオウ</t>
    </rPh>
    <rPh sb="16" eb="17">
      <t>スウ</t>
    </rPh>
    <phoneticPr fontId="4"/>
  </si>
  <si>
    <t>非盲検CRCの有無(対応Visit数)</t>
    <rPh sb="0" eb="3">
      <t>ヒモウケン</t>
    </rPh>
    <rPh sb="7" eb="9">
      <t>ウム</t>
    </rPh>
    <rPh sb="10" eb="12">
      <t>タイオウ</t>
    </rPh>
    <rPh sb="17" eb="18">
      <t>スウ</t>
    </rPh>
    <phoneticPr fontId="4"/>
  </si>
  <si>
    <t>（14）</t>
    <phoneticPr fontId="4"/>
  </si>
  <si>
    <t>治験薬の院内調製</t>
    <phoneticPr fontId="4"/>
  </si>
  <si>
    <t>（15）</t>
    <phoneticPr fontId="4"/>
  </si>
  <si>
    <t>治験のための臨床検査集中測定Visit数</t>
    <rPh sb="0" eb="2">
      <t>チケン</t>
    </rPh>
    <rPh sb="6" eb="8">
      <t>リンショウ</t>
    </rPh>
    <rPh sb="8" eb="10">
      <t>ケンサ</t>
    </rPh>
    <rPh sb="10" eb="12">
      <t>シュウチュウ</t>
    </rPh>
    <rPh sb="12" eb="14">
      <t>ソクテイ</t>
    </rPh>
    <phoneticPr fontId="4"/>
  </si>
  <si>
    <t>（16）</t>
    <phoneticPr fontId="4"/>
  </si>
  <si>
    <t>PK・PD解析などの頻回採血のみを目的とした採血回数</t>
    <rPh sb="5" eb="7">
      <t>カイセキ</t>
    </rPh>
    <rPh sb="10" eb="12">
      <t>ヒンカイ</t>
    </rPh>
    <rPh sb="12" eb="14">
      <t>サイケツ</t>
    </rPh>
    <phoneticPr fontId="4"/>
  </si>
  <si>
    <t>（17）</t>
    <phoneticPr fontId="4"/>
  </si>
  <si>
    <t>中央判定機関への画像提出対応回数</t>
    <rPh sb="14" eb="16">
      <t>カイスウ</t>
    </rPh>
    <phoneticPr fontId="4"/>
  </si>
  <si>
    <t>（18）</t>
    <phoneticPr fontId="4"/>
  </si>
  <si>
    <t>被験者への電話等の通信対応回数</t>
    <rPh sb="7" eb="8">
      <t>トウ</t>
    </rPh>
    <rPh sb="9" eb="11">
      <t>ツウシン</t>
    </rPh>
    <rPh sb="13" eb="14">
      <t>カイ</t>
    </rPh>
    <rPh sb="14" eb="15">
      <t>スウ</t>
    </rPh>
    <phoneticPr fontId="4"/>
  </si>
  <si>
    <t>　医師：</t>
    <rPh sb="1" eb="3">
      <t>イシ</t>
    </rPh>
    <phoneticPr fontId="4"/>
  </si>
  <si>
    <t>（19）</t>
    <phoneticPr fontId="4"/>
  </si>
  <si>
    <t>調査票（VAS、QOL等）の確認を要するVisit数</t>
    <rPh sb="25" eb="26">
      <t>スウ</t>
    </rPh>
    <phoneticPr fontId="4"/>
  </si>
  <si>
    <t>　治験専門職：</t>
    <rPh sb="1" eb="3">
      <t>チケン</t>
    </rPh>
    <rPh sb="3" eb="5">
      <t>センモン</t>
    </rPh>
    <rPh sb="5" eb="6">
      <t>ショク</t>
    </rPh>
    <phoneticPr fontId="4"/>
  </si>
  <si>
    <t>（20）</t>
    <phoneticPr fontId="4"/>
  </si>
  <si>
    <t>治験のための1回あたり30分程度を要する特殊対応の回数(手順書が定められている対応に限る)</t>
    <rPh sb="0" eb="2">
      <t>チケン</t>
    </rPh>
    <rPh sb="7" eb="8">
      <t>カイ</t>
    </rPh>
    <rPh sb="13" eb="14">
      <t>ブ</t>
    </rPh>
    <rPh sb="14" eb="16">
      <t>テイド</t>
    </rPh>
    <rPh sb="17" eb="18">
      <t>ヨウ</t>
    </rPh>
    <rPh sb="20" eb="22">
      <t>トクシュ</t>
    </rPh>
    <rPh sb="22" eb="24">
      <t>タイオウ</t>
    </rPh>
    <rPh sb="25" eb="27">
      <t>カイスウ</t>
    </rPh>
    <phoneticPr fontId="4"/>
  </si>
  <si>
    <t>その他のスタッフ：</t>
    <rPh sb="2" eb="3">
      <t>ホカ</t>
    </rPh>
    <phoneticPr fontId="4"/>
  </si>
  <si>
    <t>（21）</t>
    <phoneticPr fontId="4"/>
  </si>
  <si>
    <t>治験のための1回あたり60分以上を要する特殊対応の回数(手順書が定められている対応に限る)</t>
    <rPh sb="0" eb="2">
      <t>チケン</t>
    </rPh>
    <rPh sb="7" eb="8">
      <t>カイ</t>
    </rPh>
    <rPh sb="13" eb="14">
      <t>ブ</t>
    </rPh>
    <rPh sb="14" eb="16">
      <t>イジョウ</t>
    </rPh>
    <rPh sb="17" eb="18">
      <t>ヨウ</t>
    </rPh>
    <rPh sb="20" eb="22">
      <t>トクシュ</t>
    </rPh>
    <rPh sb="22" eb="24">
      <t>タイオウ</t>
    </rPh>
    <rPh sb="25" eb="27">
      <t>カイスウ</t>
    </rPh>
    <phoneticPr fontId="4"/>
  </si>
  <si>
    <t>事務職員：</t>
    <rPh sb="0" eb="2">
      <t>ジム</t>
    </rPh>
    <rPh sb="2" eb="4">
      <t>ショクイン</t>
    </rPh>
    <phoneticPr fontId="4"/>
  </si>
  <si>
    <t>（22）</t>
    <phoneticPr fontId="4"/>
  </si>
  <si>
    <t>手術前～手術後の治験薬投与、または特殊な手順での治験薬投与（機器、再生医療等製品を含む）の回数</t>
    <rPh sb="17" eb="19">
      <t>トクシュ</t>
    </rPh>
    <rPh sb="20" eb="22">
      <t>テジュン</t>
    </rPh>
    <rPh sb="24" eb="27">
      <t>チケンヤク</t>
    </rPh>
    <rPh sb="27" eb="29">
      <t>トウヨ</t>
    </rPh>
    <rPh sb="33" eb="35">
      <t>サイセイ</t>
    </rPh>
    <rPh sb="35" eb="37">
      <t>イリョウ</t>
    </rPh>
    <rPh sb="37" eb="38">
      <t>トウ</t>
    </rPh>
    <rPh sb="38" eb="40">
      <t>セイヒン</t>
    </rPh>
    <rPh sb="41" eb="42">
      <t>フク</t>
    </rPh>
    <rPh sb="45" eb="47">
      <t>カイスウ</t>
    </rPh>
    <phoneticPr fontId="4"/>
  </si>
  <si>
    <t>（23）</t>
    <phoneticPr fontId="4"/>
  </si>
  <si>
    <t>組織標本（培養検体を含む）の作製、または依頼者提出が必要な回数</t>
    <rPh sb="14" eb="16">
      <t>サクセイ</t>
    </rPh>
    <rPh sb="26" eb="28">
      <t>ヒツヨウ</t>
    </rPh>
    <rPh sb="29" eb="30">
      <t>カイ</t>
    </rPh>
    <rPh sb="30" eb="31">
      <t>スウ</t>
    </rPh>
    <phoneticPr fontId="4"/>
  </si>
  <si>
    <t>参考資料；費用計算詳細内訳表</t>
    <phoneticPr fontId="4"/>
  </si>
  <si>
    <r>
      <t>実施医療機関</t>
    </r>
    <r>
      <rPr>
        <sz val="11"/>
        <color rgb="FFFF0000"/>
        <rFont val="ＭＳ Ｐゴシック"/>
        <family val="3"/>
        <charset val="128"/>
      </rPr>
      <t>＜業務時間＞</t>
    </r>
    <rPh sb="7" eb="9">
      <t>ギョウム</t>
    </rPh>
    <rPh sb="9" eb="11">
      <t>ジカン</t>
    </rPh>
    <phoneticPr fontId="4"/>
  </si>
  <si>
    <r>
      <t>実施医療機関</t>
    </r>
    <r>
      <rPr>
        <sz val="11"/>
        <color rgb="FFFF0000"/>
        <rFont val="ＭＳ Ｐゴシック"/>
        <family val="3"/>
        <charset val="128"/>
      </rPr>
      <t>＜業務頻度または人員数＞</t>
    </r>
    <rPh sb="7" eb="9">
      <t>ギョウム</t>
    </rPh>
    <rPh sb="9" eb="11">
      <t>ヒンド</t>
    </rPh>
    <rPh sb="14" eb="17">
      <t>ジンインスウ</t>
    </rPh>
    <phoneticPr fontId="4"/>
  </si>
  <si>
    <r>
      <t>実施医療機関</t>
    </r>
    <r>
      <rPr>
        <sz val="11"/>
        <color rgb="FFFF0000"/>
        <rFont val="ＭＳ Ｐゴシック"/>
        <family val="3"/>
        <charset val="128"/>
      </rPr>
      <t>＜直接労務費＞</t>
    </r>
    <rPh sb="0" eb="2">
      <t>ジッシ</t>
    </rPh>
    <rPh sb="2" eb="4">
      <t>イリョウ</t>
    </rPh>
    <rPh sb="4" eb="6">
      <t>キカン</t>
    </rPh>
    <rPh sb="7" eb="9">
      <t>チョクセツ</t>
    </rPh>
    <rPh sb="9" eb="12">
      <t>ロウムヒ</t>
    </rPh>
    <phoneticPr fontId="4"/>
  </si>
  <si>
    <t>区分</t>
    <rPh sb="0" eb="2">
      <t>クブン</t>
    </rPh>
    <phoneticPr fontId="4"/>
  </si>
  <si>
    <t>発生時期</t>
    <rPh sb="0" eb="2">
      <t>ハッセイ</t>
    </rPh>
    <rPh sb="2" eb="4">
      <t>ジキ</t>
    </rPh>
    <phoneticPr fontId="4"/>
  </si>
  <si>
    <t>項目
（詳細な項目内容は算定要領を参照）</t>
    <rPh sb="0" eb="2">
      <t>コウモク</t>
    </rPh>
    <rPh sb="4" eb="6">
      <t>ショウサイ</t>
    </rPh>
    <rPh sb="7" eb="9">
      <t>コウモク</t>
    </rPh>
    <rPh sb="9" eb="11">
      <t>ナイヨウ</t>
    </rPh>
    <rPh sb="12" eb="14">
      <t>サンテイ</t>
    </rPh>
    <rPh sb="14" eb="16">
      <t>ヨウリョウ</t>
    </rPh>
    <rPh sb="17" eb="19">
      <t>サンショウ</t>
    </rPh>
    <phoneticPr fontId="4"/>
  </si>
  <si>
    <t>備考</t>
    <rPh sb="0" eb="2">
      <t>ビコウ</t>
    </rPh>
    <phoneticPr fontId="4"/>
  </si>
  <si>
    <t>医師</t>
    <rPh sb="0" eb="2">
      <t>イシ</t>
    </rPh>
    <phoneticPr fontId="4"/>
  </si>
  <si>
    <t>治験
専門職</t>
    <rPh sb="0" eb="2">
      <t>チケン</t>
    </rPh>
    <rPh sb="3" eb="5">
      <t>センモン</t>
    </rPh>
    <rPh sb="5" eb="6">
      <t>ショク</t>
    </rPh>
    <phoneticPr fontId="4"/>
  </si>
  <si>
    <t>薬剤師</t>
    <rPh sb="0" eb="3">
      <t>ヤクザイシ</t>
    </rPh>
    <phoneticPr fontId="4"/>
  </si>
  <si>
    <t>検査技師等</t>
    <rPh sb="0" eb="2">
      <t>ケンサ</t>
    </rPh>
    <rPh sb="4" eb="5">
      <t>トウ</t>
    </rPh>
    <phoneticPr fontId="4"/>
  </si>
  <si>
    <t>事務職員</t>
    <rPh sb="0" eb="2">
      <t>ジムショクイン</t>
    </rPh>
    <rPh sb="2" eb="4">
      <t>ショクイン</t>
    </rPh>
    <phoneticPr fontId="4"/>
  </si>
  <si>
    <t>治験
専門職</t>
    <phoneticPr fontId="4"/>
  </si>
  <si>
    <t>検査技師等</t>
    <rPh sb="0" eb="2">
      <t>ケンサ</t>
    </rPh>
    <rPh sb="2" eb="4">
      <t>ギシ</t>
    </rPh>
    <rPh sb="4" eb="5">
      <t>トウ</t>
    </rPh>
    <phoneticPr fontId="4"/>
  </si>
  <si>
    <t>事務職員</t>
    <rPh sb="0" eb="2">
      <t>ジム</t>
    </rPh>
    <rPh sb="2" eb="4">
      <t>ショクイン</t>
    </rPh>
    <phoneticPr fontId="4"/>
  </si>
  <si>
    <t>業務毎の
合計金額</t>
    <rPh sb="0" eb="2">
      <t>ギョウム</t>
    </rPh>
    <rPh sb="2" eb="3">
      <t>マイ</t>
    </rPh>
    <rPh sb="7" eb="9">
      <t>キンガク</t>
    </rPh>
    <phoneticPr fontId="4"/>
  </si>
  <si>
    <t>固定費</t>
    <rPh sb="0" eb="3">
      <t>コテイヒ</t>
    </rPh>
    <phoneticPr fontId="4"/>
  </si>
  <si>
    <t>治験実施前</t>
    <phoneticPr fontId="4"/>
  </si>
  <si>
    <t>1.1.1 1)</t>
    <phoneticPr fontId="4"/>
  </si>
  <si>
    <t>実施医療機関の選定対応</t>
    <rPh sb="0" eb="2">
      <t>ジッシ</t>
    </rPh>
    <rPh sb="2" eb="4">
      <t>イリョウ</t>
    </rPh>
    <rPh sb="4" eb="6">
      <t>キカン</t>
    </rPh>
    <rPh sb="7" eb="9">
      <t>センテイ</t>
    </rPh>
    <rPh sb="9" eb="11">
      <t>タイオウ</t>
    </rPh>
    <phoneticPr fontId="4"/>
  </si>
  <si>
    <t>参加者を医師1名、治験専門職2名として算出。</t>
    <rPh sb="9" eb="11">
      <t>チケン</t>
    </rPh>
    <rPh sb="11" eb="13">
      <t>センモン</t>
    </rPh>
    <rPh sb="13" eb="14">
      <t>ショク</t>
    </rPh>
    <phoneticPr fontId="4"/>
  </si>
  <si>
    <t>1.1.1 2)</t>
    <phoneticPr fontId="4"/>
  </si>
  <si>
    <t>治験責任医師との協議</t>
    <rPh sb="0" eb="2">
      <t>チケン</t>
    </rPh>
    <rPh sb="2" eb="4">
      <t>セキニン</t>
    </rPh>
    <rPh sb="4" eb="6">
      <t>イシ</t>
    </rPh>
    <rPh sb="8" eb="10">
      <t>キョウギ</t>
    </rPh>
    <phoneticPr fontId="4"/>
  </si>
  <si>
    <t>1.1.2 1)</t>
    <phoneticPr fontId="4"/>
  </si>
  <si>
    <t>申込み・受入れの準備</t>
    <rPh sb="0" eb="2">
      <t>モウシコ</t>
    </rPh>
    <rPh sb="4" eb="6">
      <t>ウケイ</t>
    </rPh>
    <rPh sb="8" eb="10">
      <t>ジュンビ</t>
    </rPh>
    <phoneticPr fontId="4"/>
  </si>
  <si>
    <t>アセント文書を作成する場合は業務時間を1.5倍。治験専門職2名として算出。</t>
    <rPh sb="24" eb="26">
      <t>チケン</t>
    </rPh>
    <rPh sb="26" eb="28">
      <t>センモン</t>
    </rPh>
    <rPh sb="28" eb="29">
      <t>ショク</t>
    </rPh>
    <rPh sb="30" eb="31">
      <t>メイ</t>
    </rPh>
    <rPh sb="34" eb="36">
      <t>サンシュツ</t>
    </rPh>
    <phoneticPr fontId="4"/>
  </si>
  <si>
    <t>1.1.2 2)</t>
    <phoneticPr fontId="4"/>
  </si>
  <si>
    <t>ヒアリング</t>
    <phoneticPr fontId="4"/>
  </si>
  <si>
    <t>参加者を医師1名、治験専門職3名、薬剤師2名として算出。</t>
    <rPh sb="0" eb="1">
      <t>サン</t>
    </rPh>
    <rPh sb="1" eb="2">
      <t>カ</t>
    </rPh>
    <rPh sb="2" eb="3">
      <t>シャ</t>
    </rPh>
    <rPh sb="4" eb="6">
      <t>イシ</t>
    </rPh>
    <rPh sb="7" eb="8">
      <t>メイ</t>
    </rPh>
    <rPh sb="9" eb="11">
      <t>チケン</t>
    </rPh>
    <rPh sb="11" eb="13">
      <t>センモン</t>
    </rPh>
    <rPh sb="13" eb="14">
      <t>ショク</t>
    </rPh>
    <rPh sb="15" eb="16">
      <t>メイ</t>
    </rPh>
    <rPh sb="17" eb="20">
      <t>ヤクザイシ</t>
    </rPh>
    <rPh sb="21" eb="22">
      <t>メイ</t>
    </rPh>
    <rPh sb="25" eb="27">
      <t>サンシュツ</t>
    </rPh>
    <phoneticPr fontId="4"/>
  </si>
  <si>
    <t>1.1.2 3)</t>
    <phoneticPr fontId="4"/>
  </si>
  <si>
    <t>契約書の作成</t>
    <rPh sb="0" eb="3">
      <t>ケイヤクショ</t>
    </rPh>
    <rPh sb="4" eb="6">
      <t>サクセイ</t>
    </rPh>
    <phoneticPr fontId="4"/>
  </si>
  <si>
    <r>
      <t xml:space="preserve">治験実施中
</t>
    </r>
    <r>
      <rPr>
        <sz val="8"/>
        <color theme="1"/>
        <rFont val="ＭＳ Ｐゴシック"/>
        <family val="3"/>
        <charset val="128"/>
      </rPr>
      <t>（スタートアップミーティング前）</t>
    </r>
    <rPh sb="4" eb="5">
      <t>チュウ</t>
    </rPh>
    <rPh sb="20" eb="21">
      <t>マエ</t>
    </rPh>
    <phoneticPr fontId="4"/>
  </si>
  <si>
    <t>1.2.1 1)</t>
    <phoneticPr fontId="4"/>
  </si>
  <si>
    <t>検査関係セットアップ</t>
    <rPh sb="0" eb="2">
      <t>ケンサ</t>
    </rPh>
    <rPh sb="2" eb="4">
      <t>カンケイ</t>
    </rPh>
    <phoneticPr fontId="4"/>
  </si>
  <si>
    <t>1.2.1 2)</t>
    <phoneticPr fontId="4"/>
  </si>
  <si>
    <t>EDC、RTSM、ウェアラブル端末サイトなどのアカウント作成・管理</t>
    <rPh sb="15" eb="17">
      <t>タンマツ</t>
    </rPh>
    <rPh sb="28" eb="30">
      <t>サクセイ</t>
    </rPh>
    <rPh sb="31" eb="33">
      <t>カンリ</t>
    </rPh>
    <phoneticPr fontId="4"/>
  </si>
  <si>
    <t>各サイトを利用の場合のみ適用。薬剤師は治験薬のRTSM操作が必要な場合のみ。医師、治験専門職はアカウント数をかける。対象者を医師1名、治験専門職2名、薬剤師2名として算出。</t>
    <rPh sb="0" eb="1">
      <t>カク</t>
    </rPh>
    <rPh sb="5" eb="7">
      <t>リヨウ</t>
    </rPh>
    <rPh sb="8" eb="10">
      <t>バアイ</t>
    </rPh>
    <rPh sb="12" eb="14">
      <t>テキヨウ</t>
    </rPh>
    <rPh sb="27" eb="29">
      <t>ソウサ</t>
    </rPh>
    <rPh sb="38" eb="40">
      <t>イシ</t>
    </rPh>
    <rPh sb="41" eb="43">
      <t>チケン</t>
    </rPh>
    <rPh sb="43" eb="45">
      <t>センモン</t>
    </rPh>
    <rPh sb="45" eb="46">
      <t>ショク</t>
    </rPh>
    <rPh sb="52" eb="53">
      <t>スウ</t>
    </rPh>
    <rPh sb="83" eb="85">
      <t>サンシュツ</t>
    </rPh>
    <phoneticPr fontId="4"/>
  </si>
  <si>
    <t>1.2.1 3)</t>
    <phoneticPr fontId="4"/>
  </si>
  <si>
    <t>EDCトレーニング</t>
    <phoneticPr fontId="4"/>
  </si>
  <si>
    <t>EDC利用の場合のみ適用。対象者を医師1名、治験専門職2名として算出。</t>
    <rPh sb="3" eb="5">
      <t>リヨウ</t>
    </rPh>
    <rPh sb="6" eb="8">
      <t>バアイ</t>
    </rPh>
    <rPh sb="10" eb="12">
      <t>テキヨウ</t>
    </rPh>
    <rPh sb="13" eb="16">
      <t>タイショウシャ</t>
    </rPh>
    <rPh sb="17" eb="19">
      <t>イシ</t>
    </rPh>
    <rPh sb="20" eb="21">
      <t>メイ</t>
    </rPh>
    <rPh sb="28" eb="29">
      <t>メイ</t>
    </rPh>
    <rPh sb="32" eb="34">
      <t>サンシュツ</t>
    </rPh>
    <phoneticPr fontId="4"/>
  </si>
  <si>
    <t>1.2.1 4)</t>
  </si>
  <si>
    <t>治験依頼者による事前トレーニング</t>
    <rPh sb="0" eb="2">
      <t>チケン</t>
    </rPh>
    <rPh sb="2" eb="5">
      <t>イライシャ</t>
    </rPh>
    <rPh sb="8" eb="10">
      <t>ジゼン</t>
    </rPh>
    <phoneticPr fontId="4"/>
  </si>
  <si>
    <t>対象者を医師1名、治験専門職2名、薬剤師2名、検査技師1名として算出。</t>
    <rPh sb="17" eb="20">
      <t>ヤクザイシ</t>
    </rPh>
    <rPh sb="21" eb="22">
      <t>メイ</t>
    </rPh>
    <rPh sb="23" eb="27">
      <t>ケンサギシ</t>
    </rPh>
    <rPh sb="28" eb="29">
      <t>メイ</t>
    </rPh>
    <phoneticPr fontId="4"/>
  </si>
  <si>
    <t>1.2.1 5)</t>
  </si>
  <si>
    <t>治験依頼者による治験機器、治験製品の搬入対応、及び作業工程の確認</t>
    <rPh sb="0" eb="2">
      <t>チケン</t>
    </rPh>
    <rPh sb="2" eb="5">
      <t>イライシャ</t>
    </rPh>
    <rPh sb="8" eb="10">
      <t>チケン</t>
    </rPh>
    <rPh sb="10" eb="12">
      <t>キキ</t>
    </rPh>
    <rPh sb="13" eb="15">
      <t>チケン</t>
    </rPh>
    <rPh sb="15" eb="17">
      <t>セイヒン</t>
    </rPh>
    <rPh sb="18" eb="20">
      <t>ハンニュウ</t>
    </rPh>
    <rPh sb="20" eb="22">
      <t>タイオウ</t>
    </rPh>
    <rPh sb="23" eb="24">
      <t>オヨ</t>
    </rPh>
    <rPh sb="25" eb="27">
      <t>サギョウ</t>
    </rPh>
    <rPh sb="27" eb="29">
      <t>コウテイ</t>
    </rPh>
    <rPh sb="30" eb="32">
      <t>カクニン</t>
    </rPh>
    <phoneticPr fontId="4"/>
  </si>
  <si>
    <t>医療機器（コンビネーション製品を除く）、再生医療等製品の場合のみ適用。
対象者を医師1名、治験専門職2名、薬剤師2名として算出。</t>
    <phoneticPr fontId="4"/>
  </si>
  <si>
    <t>1.2.2 1)</t>
    <phoneticPr fontId="4"/>
  </si>
  <si>
    <t>契約手続き</t>
    <rPh sb="0" eb="2">
      <t>ケイヤク</t>
    </rPh>
    <rPh sb="2" eb="4">
      <t>テツヅ</t>
    </rPh>
    <phoneticPr fontId="4"/>
  </si>
  <si>
    <t>1.2.2 2)</t>
    <phoneticPr fontId="4"/>
  </si>
  <si>
    <t>スタートアップミーティングの準備と実施</t>
    <rPh sb="14" eb="16">
      <t>ジュンビ</t>
    </rPh>
    <rPh sb="17" eb="19">
      <t>ジッシ</t>
    </rPh>
    <phoneticPr fontId="4"/>
  </si>
  <si>
    <t>参加者を医師3名、治験専門職3名、薬剤師2名、Ns1名、技師2名として算出。</t>
    <phoneticPr fontId="4"/>
  </si>
  <si>
    <t>1.2.2 3)</t>
    <phoneticPr fontId="4"/>
  </si>
  <si>
    <t>初回治験薬の搬入準備・初回搬入</t>
    <rPh sb="0" eb="2">
      <t>ショカイ</t>
    </rPh>
    <rPh sb="2" eb="5">
      <t>チケンヤク</t>
    </rPh>
    <rPh sb="6" eb="10">
      <t>ハンニュウジュンビ</t>
    </rPh>
    <rPh sb="11" eb="15">
      <t>ショカイハンニュウ</t>
    </rPh>
    <phoneticPr fontId="4"/>
  </si>
  <si>
    <t>向精神薬・血液製剤の場合は1.5倍、麻薬・大麻の場合は2倍、再生医療等製品・医療機器の場合は3倍とする。</t>
    <rPh sb="0" eb="4">
      <t>コウセイシンヤク</t>
    </rPh>
    <rPh sb="5" eb="7">
      <t>ケツエキ</t>
    </rPh>
    <rPh sb="7" eb="9">
      <t>セイザイ</t>
    </rPh>
    <rPh sb="10" eb="12">
      <t>バアイ</t>
    </rPh>
    <rPh sb="16" eb="17">
      <t>バイ</t>
    </rPh>
    <rPh sb="18" eb="20">
      <t>マヤク</t>
    </rPh>
    <rPh sb="21" eb="23">
      <t>タイマ</t>
    </rPh>
    <rPh sb="24" eb="26">
      <t>バアイ</t>
    </rPh>
    <rPh sb="28" eb="29">
      <t>バイ</t>
    </rPh>
    <rPh sb="30" eb="32">
      <t>サイセイ</t>
    </rPh>
    <rPh sb="32" eb="34">
      <t>イリョウ</t>
    </rPh>
    <rPh sb="34" eb="35">
      <t>トウ</t>
    </rPh>
    <rPh sb="35" eb="37">
      <t>セイヒン</t>
    </rPh>
    <rPh sb="38" eb="42">
      <t>イリョウキキ</t>
    </rPh>
    <rPh sb="43" eb="45">
      <t>バアイ</t>
    </rPh>
    <rPh sb="47" eb="48">
      <t>バイ</t>
    </rPh>
    <phoneticPr fontId="4"/>
  </si>
  <si>
    <t>1.2.2 4)</t>
    <phoneticPr fontId="4"/>
  </si>
  <si>
    <t>採用品目からの併用禁止薬・同種同効薬リストの作成</t>
    <rPh sb="0" eb="2">
      <t>サイヨウ</t>
    </rPh>
    <rPh sb="2" eb="4">
      <t>ヒンモク</t>
    </rPh>
    <rPh sb="7" eb="9">
      <t>ヘイヨウ</t>
    </rPh>
    <rPh sb="9" eb="11">
      <t>キンシ</t>
    </rPh>
    <rPh sb="11" eb="12">
      <t>ヤク</t>
    </rPh>
    <rPh sb="13" eb="15">
      <t>ドウシュ</t>
    </rPh>
    <rPh sb="15" eb="16">
      <t>ドウ</t>
    </rPh>
    <rPh sb="16" eb="17">
      <t>キ</t>
    </rPh>
    <rPh sb="17" eb="18">
      <t>ヤク</t>
    </rPh>
    <rPh sb="22" eb="24">
      <t>サクセイ</t>
    </rPh>
    <phoneticPr fontId="4"/>
  </si>
  <si>
    <t>1.2.2 5)</t>
    <phoneticPr fontId="4"/>
  </si>
  <si>
    <t>院内システムへの治験情報登録</t>
    <rPh sb="0" eb="2">
      <t>インナイ</t>
    </rPh>
    <rPh sb="8" eb="10">
      <t>チケン</t>
    </rPh>
    <rPh sb="10" eb="12">
      <t>ジョウホウ</t>
    </rPh>
    <rPh sb="12" eb="14">
      <t>トウロク</t>
    </rPh>
    <phoneticPr fontId="4"/>
  </si>
  <si>
    <t>治験実施中
(スタートアップミーティング以降～終了前)</t>
    <rPh sb="4" eb="5">
      <t>チュウ</t>
    </rPh>
    <rPh sb="20" eb="22">
      <t>イコウ</t>
    </rPh>
    <rPh sb="23" eb="25">
      <t>シュウリョウ</t>
    </rPh>
    <rPh sb="25" eb="26">
      <t>マエ</t>
    </rPh>
    <phoneticPr fontId="4"/>
  </si>
  <si>
    <t>1.3.1</t>
    <phoneticPr fontId="4"/>
  </si>
  <si>
    <t>保管文書（必須文書）に対するSDVの準備と対応</t>
    <rPh sb="0" eb="2">
      <t>ホカン</t>
    </rPh>
    <rPh sb="2" eb="4">
      <t>ブンショ</t>
    </rPh>
    <rPh sb="5" eb="7">
      <t>ヒッス</t>
    </rPh>
    <rPh sb="7" eb="9">
      <t>ブンショ</t>
    </rPh>
    <rPh sb="11" eb="12">
      <t>タイ</t>
    </rPh>
    <rPh sb="18" eb="20">
      <t>ジュンビ</t>
    </rPh>
    <rPh sb="21" eb="23">
      <t>タイオウ</t>
    </rPh>
    <phoneticPr fontId="4"/>
  </si>
  <si>
    <t>実施回数は「契約月数/3」</t>
    <rPh sb="0" eb="2">
      <t>ジッシ</t>
    </rPh>
    <rPh sb="2" eb="4">
      <t>カイスウ</t>
    </rPh>
    <rPh sb="6" eb="8">
      <t>ケイヤク</t>
    </rPh>
    <rPh sb="8" eb="10">
      <t>ツキスウ</t>
    </rPh>
    <phoneticPr fontId="4"/>
  </si>
  <si>
    <t>1.3.2 1)</t>
    <phoneticPr fontId="4"/>
  </si>
  <si>
    <t>軽微なプロトコル変更、安全性情報の確認と対応</t>
    <rPh sb="0" eb="2">
      <t>ケイビ</t>
    </rPh>
    <rPh sb="8" eb="10">
      <t>ヘンコウ</t>
    </rPh>
    <rPh sb="11" eb="14">
      <t>アンゼンセイ</t>
    </rPh>
    <rPh sb="14" eb="16">
      <t>ジョウホウ</t>
    </rPh>
    <rPh sb="17" eb="19">
      <t>カクニン</t>
    </rPh>
    <rPh sb="20" eb="22">
      <t>タイオウ</t>
    </rPh>
    <phoneticPr fontId="4"/>
  </si>
  <si>
    <t>1.3.2 2)</t>
    <phoneticPr fontId="4"/>
  </si>
  <si>
    <t>重要なプロトコル変更の確認と対応</t>
    <rPh sb="0" eb="2">
      <t>ジュウヨウ</t>
    </rPh>
    <rPh sb="8" eb="10">
      <t>ヘンコウ</t>
    </rPh>
    <rPh sb="11" eb="13">
      <t>カクニン</t>
    </rPh>
    <rPh sb="14" eb="16">
      <t>タイオウ</t>
    </rPh>
    <phoneticPr fontId="4"/>
  </si>
  <si>
    <t>実施回数は「契約月数/12」</t>
    <rPh sb="0" eb="2">
      <t>ジッシ</t>
    </rPh>
    <rPh sb="2" eb="4">
      <t>カイスウ</t>
    </rPh>
    <rPh sb="6" eb="8">
      <t>ケイヤク</t>
    </rPh>
    <rPh sb="8" eb="10">
      <t>ツキスウ</t>
    </rPh>
    <phoneticPr fontId="4"/>
  </si>
  <si>
    <t>1.3.2 3)</t>
    <phoneticPr fontId="4"/>
  </si>
  <si>
    <t>治験実施状況報告書の作成</t>
    <rPh sb="0" eb="2">
      <t>チケン</t>
    </rPh>
    <rPh sb="2" eb="4">
      <t>ジッシ</t>
    </rPh>
    <rPh sb="4" eb="6">
      <t>ジョウキョウ</t>
    </rPh>
    <rPh sb="6" eb="9">
      <t>ホウコクショ</t>
    </rPh>
    <rPh sb="10" eb="12">
      <t>サクセイ</t>
    </rPh>
    <phoneticPr fontId="4"/>
  </si>
  <si>
    <t>実施回数は「契約月数/12」</t>
    <rPh sb="0" eb="2">
      <t>ジッシ</t>
    </rPh>
    <rPh sb="2" eb="4">
      <t>カイスウ</t>
    </rPh>
    <rPh sb="6" eb="8">
      <t>ケイヤク</t>
    </rPh>
    <rPh sb="8" eb="9">
      <t>ツキ</t>
    </rPh>
    <rPh sb="9" eb="10">
      <t>スウ</t>
    </rPh>
    <phoneticPr fontId="4"/>
  </si>
  <si>
    <t>1.3.2 4)</t>
    <phoneticPr fontId="4"/>
  </si>
  <si>
    <t>治験薬管理</t>
    <rPh sb="0" eb="2">
      <t>チケン</t>
    </rPh>
    <rPh sb="2" eb="3">
      <t>ヤク</t>
    </rPh>
    <rPh sb="3" eb="5">
      <t>カンリ</t>
    </rPh>
    <phoneticPr fontId="4"/>
  </si>
  <si>
    <t>実施回数は「契約月数」
キュービックスCT以外の保管（温度計校正要）の場合は2倍。</t>
    <rPh sb="0" eb="2">
      <t>ジッシ</t>
    </rPh>
    <rPh sb="2" eb="4">
      <t>カイスウ</t>
    </rPh>
    <rPh sb="6" eb="8">
      <t>ケイヤク</t>
    </rPh>
    <rPh sb="8" eb="10">
      <t>ツキスウ</t>
    </rPh>
    <rPh sb="21" eb="23">
      <t>イガイ</t>
    </rPh>
    <rPh sb="24" eb="26">
      <t>ホカン</t>
    </rPh>
    <rPh sb="27" eb="30">
      <t>オンドケイ</t>
    </rPh>
    <rPh sb="30" eb="32">
      <t>コウセイ</t>
    </rPh>
    <rPh sb="32" eb="33">
      <t>ヨウ</t>
    </rPh>
    <rPh sb="35" eb="37">
      <t>バアイ</t>
    </rPh>
    <rPh sb="39" eb="40">
      <t>バイ</t>
    </rPh>
    <phoneticPr fontId="4"/>
  </si>
  <si>
    <t>1.3.2 5)</t>
    <phoneticPr fontId="4"/>
  </si>
  <si>
    <t>検査機器精度管理</t>
    <rPh sb="0" eb="2">
      <t>ケンサ</t>
    </rPh>
    <rPh sb="2" eb="4">
      <t>キキ</t>
    </rPh>
    <rPh sb="4" eb="6">
      <t>セイド</t>
    </rPh>
    <rPh sb="6" eb="8">
      <t>カンリ</t>
    </rPh>
    <phoneticPr fontId="4"/>
  </si>
  <si>
    <t>実施回数は「契約月数」</t>
    <phoneticPr fontId="4"/>
  </si>
  <si>
    <t>1.3.3</t>
    <phoneticPr fontId="4"/>
  </si>
  <si>
    <t>必須文書管理</t>
    <rPh sb="0" eb="2">
      <t>ヒッス</t>
    </rPh>
    <rPh sb="2" eb="4">
      <t>ブンショ</t>
    </rPh>
    <rPh sb="4" eb="6">
      <t>カンリ</t>
    </rPh>
    <phoneticPr fontId="4"/>
  </si>
  <si>
    <t>実施回数は「契約月数-1」</t>
    <rPh sb="0" eb="2">
      <t>ジッシ</t>
    </rPh>
    <rPh sb="2" eb="4">
      <t>カイスウ</t>
    </rPh>
    <rPh sb="6" eb="8">
      <t>ケイヤク</t>
    </rPh>
    <rPh sb="8" eb="9">
      <t>ツキ</t>
    </rPh>
    <rPh sb="9" eb="10">
      <t>スウ</t>
    </rPh>
    <phoneticPr fontId="4"/>
  </si>
  <si>
    <t>1.3.4</t>
    <phoneticPr fontId="4"/>
  </si>
  <si>
    <t>IRBの関連業務</t>
    <rPh sb="4" eb="6">
      <t>カンレン</t>
    </rPh>
    <rPh sb="6" eb="8">
      <t>ギョウム</t>
    </rPh>
    <phoneticPr fontId="4"/>
  </si>
  <si>
    <t>治験終了時</t>
    <rPh sb="0" eb="2">
      <t>チケン</t>
    </rPh>
    <rPh sb="2" eb="4">
      <t>シュウリョウ</t>
    </rPh>
    <rPh sb="4" eb="5">
      <t>ジ</t>
    </rPh>
    <phoneticPr fontId="4"/>
  </si>
  <si>
    <t>1.4.1 1)</t>
    <phoneticPr fontId="4"/>
  </si>
  <si>
    <t>治験薬の治験依頼者への返却</t>
    <rPh sb="0" eb="3">
      <t>チケンヤク</t>
    </rPh>
    <rPh sb="4" eb="6">
      <t>チケン</t>
    </rPh>
    <rPh sb="6" eb="9">
      <t>イライシャ</t>
    </rPh>
    <rPh sb="11" eb="13">
      <t>ヘンキャク</t>
    </rPh>
    <phoneticPr fontId="4"/>
  </si>
  <si>
    <t>向精神薬・血液製剤の場合は1.5倍、麻薬・大麻の場合は2倍、再生医療等製品の場合は3倍とする。</t>
    <phoneticPr fontId="4"/>
  </si>
  <si>
    <t>1.4.1 2)</t>
    <phoneticPr fontId="4"/>
  </si>
  <si>
    <t>貸借機器の返却</t>
    <rPh sb="0" eb="2">
      <t>タイシャク</t>
    </rPh>
    <rPh sb="2" eb="4">
      <t>キキ</t>
    </rPh>
    <rPh sb="5" eb="7">
      <t>ヘンキャク</t>
    </rPh>
    <phoneticPr fontId="4"/>
  </si>
  <si>
    <t>1.4.1 3)</t>
    <phoneticPr fontId="4"/>
  </si>
  <si>
    <t>終了報告書の作成</t>
    <rPh sb="0" eb="2">
      <t>シュウリョウ</t>
    </rPh>
    <rPh sb="2" eb="5">
      <t>ホウコクショ</t>
    </rPh>
    <rPh sb="6" eb="8">
      <t>サクセイ</t>
    </rPh>
    <phoneticPr fontId="4"/>
  </si>
  <si>
    <t>1.4.1 4)</t>
    <phoneticPr fontId="4"/>
  </si>
  <si>
    <t>院内終了手続き</t>
    <rPh sb="0" eb="2">
      <t>インナイ</t>
    </rPh>
    <rPh sb="2" eb="4">
      <t>シュウリョウ</t>
    </rPh>
    <rPh sb="4" eb="6">
      <t>テツヅ</t>
    </rPh>
    <phoneticPr fontId="4"/>
  </si>
  <si>
    <t>変動費</t>
    <rPh sb="0" eb="3">
      <t>ヘンドウヒ</t>
    </rPh>
    <phoneticPr fontId="4"/>
  </si>
  <si>
    <t>2.1 1)</t>
    <phoneticPr fontId="4"/>
  </si>
  <si>
    <t>カルテスクリーニング・被験者への説明</t>
    <rPh sb="11" eb="14">
      <t>ヒケンシャ</t>
    </rPh>
    <rPh sb="16" eb="18">
      <t>セツメイ</t>
    </rPh>
    <phoneticPr fontId="4"/>
  </si>
  <si>
    <t>「代諾者必要」、「被験者の選出項目が20以上」のいずれかの場合は2倍。</t>
    <rPh sb="1" eb="2">
      <t>ダイ</t>
    </rPh>
    <rPh sb="2" eb="3">
      <t>ダク</t>
    </rPh>
    <rPh sb="3" eb="4">
      <t>シャ</t>
    </rPh>
    <rPh sb="4" eb="6">
      <t>ヒツヨウ</t>
    </rPh>
    <rPh sb="9" eb="12">
      <t>ヒケンシャ</t>
    </rPh>
    <rPh sb="13" eb="15">
      <t>センシュツ</t>
    </rPh>
    <rPh sb="15" eb="17">
      <t>コウモク</t>
    </rPh>
    <rPh sb="20" eb="22">
      <t>イジョウ</t>
    </rPh>
    <rPh sb="29" eb="31">
      <t>バアイ</t>
    </rPh>
    <rPh sb="33" eb="34">
      <t>バイ</t>
    </rPh>
    <phoneticPr fontId="4"/>
  </si>
  <si>
    <t>2.1 2)</t>
    <phoneticPr fontId="4"/>
  </si>
  <si>
    <t>他科・他院との情報交換</t>
    <rPh sb="0" eb="2">
      <t>タカ</t>
    </rPh>
    <rPh sb="3" eb="5">
      <t>タイン</t>
    </rPh>
    <rPh sb="7" eb="9">
      <t>ジョウホウ</t>
    </rPh>
    <rPh sb="9" eb="11">
      <t>コウカン</t>
    </rPh>
    <phoneticPr fontId="4"/>
  </si>
  <si>
    <t>実施回数は「2回」</t>
    <rPh sb="0" eb="2">
      <t>ジッシ</t>
    </rPh>
    <rPh sb="2" eb="4">
      <t>カイスウ</t>
    </rPh>
    <rPh sb="7" eb="8">
      <t>カイ</t>
    </rPh>
    <phoneticPr fontId="4"/>
  </si>
  <si>
    <t>2.1 3)</t>
    <phoneticPr fontId="4"/>
  </si>
  <si>
    <t>症例登録・スクリーニング名簿・被験者識別コード表の作成</t>
    <rPh sb="0" eb="2">
      <t>ショウレイ</t>
    </rPh>
    <rPh sb="2" eb="4">
      <t>トウロク</t>
    </rPh>
    <rPh sb="12" eb="14">
      <t>メイボ</t>
    </rPh>
    <rPh sb="15" eb="18">
      <t>ヒケンシャ</t>
    </rPh>
    <rPh sb="18" eb="20">
      <t>シキベツ</t>
    </rPh>
    <rPh sb="23" eb="24">
      <t>ヒョウ</t>
    </rPh>
    <rPh sb="25" eb="27">
      <t>サクセイ</t>
    </rPh>
    <phoneticPr fontId="4"/>
  </si>
  <si>
    <t>実施回数は「1回」</t>
    <rPh sb="0" eb="2">
      <t>ジッシ</t>
    </rPh>
    <rPh sb="2" eb="4">
      <t>カイスウ</t>
    </rPh>
    <rPh sb="7" eb="8">
      <t>カイ</t>
    </rPh>
    <phoneticPr fontId="4"/>
  </si>
  <si>
    <t>診察</t>
    <rPh sb="0" eb="2">
      <t>シンサツ</t>
    </rPh>
    <phoneticPr fontId="4"/>
  </si>
  <si>
    <t>実施回数は「規定Visit数」
被験者最低年齢が6～11歳の場合は1.2倍、2～5歳の場合は1.5倍、2歳未満の場合は2倍とする。</t>
    <rPh sb="0" eb="2">
      <t>ジッシ</t>
    </rPh>
    <rPh sb="2" eb="4">
      <t>カイスウ</t>
    </rPh>
    <rPh sb="6" eb="8">
      <t>キテイ</t>
    </rPh>
    <rPh sb="13" eb="14">
      <t>スウ</t>
    </rPh>
    <phoneticPr fontId="4"/>
  </si>
  <si>
    <t>2.3 1)</t>
    <phoneticPr fontId="4"/>
  </si>
  <si>
    <t>臨床検査集中測定対応（検体配送対応を含む）</t>
    <rPh sb="0" eb="2">
      <t>リンショウ</t>
    </rPh>
    <rPh sb="2" eb="4">
      <t>ケンサ</t>
    </rPh>
    <rPh sb="4" eb="6">
      <t>シュウチュウ</t>
    </rPh>
    <rPh sb="6" eb="8">
      <t>ソクテイ</t>
    </rPh>
    <rPh sb="8" eb="10">
      <t>タイオウ</t>
    </rPh>
    <rPh sb="11" eb="13">
      <t>ケンタイ</t>
    </rPh>
    <rPh sb="13" eb="15">
      <t>ハイソウ</t>
    </rPh>
    <rPh sb="15" eb="17">
      <t>タイオウ</t>
    </rPh>
    <rPh sb="18" eb="19">
      <t>フク</t>
    </rPh>
    <phoneticPr fontId="4"/>
  </si>
  <si>
    <t>実施回数は「臨床検査集中測定Visit数」</t>
    <rPh sb="0" eb="2">
      <t>ジッシ</t>
    </rPh>
    <rPh sb="2" eb="4">
      <t>カイスウ</t>
    </rPh>
    <rPh sb="6" eb="8">
      <t>リンショウ</t>
    </rPh>
    <rPh sb="8" eb="10">
      <t>ケンサ</t>
    </rPh>
    <rPh sb="10" eb="12">
      <t>シュウチュウ</t>
    </rPh>
    <rPh sb="12" eb="14">
      <t>ソクテイ</t>
    </rPh>
    <rPh sb="19" eb="20">
      <t>スウ</t>
    </rPh>
    <phoneticPr fontId="4"/>
  </si>
  <si>
    <t>2.3 2)</t>
    <phoneticPr fontId="4"/>
  </si>
  <si>
    <t>PK・PD解析などの頻回採血のみを目的とした採血</t>
    <rPh sb="10" eb="12">
      <t>ヒンカイ</t>
    </rPh>
    <rPh sb="12" eb="14">
      <t>サイケツ</t>
    </rPh>
    <phoneticPr fontId="4"/>
  </si>
  <si>
    <t>実施回数は「PK・PDなどの採血回数」。被験者最低年齢が6～11歳の場合は1.2倍、2～5歳の場合は1.5倍、2歳未満の場合は2倍とする。</t>
    <phoneticPr fontId="4"/>
  </si>
  <si>
    <t>2.3 3)</t>
  </si>
  <si>
    <t>組織標本（培養検体を含む）の作製、または依頼者提出対応</t>
    <rPh sb="0" eb="2">
      <t>ソシキ</t>
    </rPh>
    <rPh sb="2" eb="4">
      <t>ヒョウホン</t>
    </rPh>
    <rPh sb="5" eb="9">
      <t>バイヨウケンタイ</t>
    </rPh>
    <rPh sb="10" eb="11">
      <t>フク</t>
    </rPh>
    <rPh sb="14" eb="16">
      <t>サクセイ</t>
    </rPh>
    <rPh sb="20" eb="23">
      <t>イライシャ</t>
    </rPh>
    <rPh sb="23" eb="25">
      <t>テイシュツ</t>
    </rPh>
    <rPh sb="25" eb="27">
      <t>タイオウ</t>
    </rPh>
    <phoneticPr fontId="4"/>
  </si>
  <si>
    <t>組織標本（培養検体を含む）の作成、または依頼者提出がある場合のみ適用。</t>
    <rPh sb="0" eb="2">
      <t>ソシキ</t>
    </rPh>
    <rPh sb="2" eb="4">
      <t>ヒョウホン</t>
    </rPh>
    <rPh sb="5" eb="9">
      <t>バイヨウケンタイ</t>
    </rPh>
    <rPh sb="10" eb="11">
      <t>フク</t>
    </rPh>
    <rPh sb="14" eb="16">
      <t>サクセイ</t>
    </rPh>
    <rPh sb="20" eb="23">
      <t>イライシャ</t>
    </rPh>
    <rPh sb="23" eb="25">
      <t>テイシュツ</t>
    </rPh>
    <rPh sb="28" eb="30">
      <t>バアイ</t>
    </rPh>
    <rPh sb="32" eb="34">
      <t>テキヨウ</t>
    </rPh>
    <phoneticPr fontId="4"/>
  </si>
  <si>
    <t>2.3 4)</t>
    <phoneticPr fontId="4"/>
  </si>
  <si>
    <t>中央判定機関への画像提出対応</t>
    <rPh sb="0" eb="2">
      <t>チュウオウ</t>
    </rPh>
    <rPh sb="2" eb="4">
      <t>ハンテイ</t>
    </rPh>
    <rPh sb="4" eb="6">
      <t>キカン</t>
    </rPh>
    <rPh sb="8" eb="10">
      <t>ガゾウ</t>
    </rPh>
    <rPh sb="10" eb="12">
      <t>テイシュツ</t>
    </rPh>
    <rPh sb="12" eb="14">
      <t>タイオウ</t>
    </rPh>
    <phoneticPr fontId="4"/>
  </si>
  <si>
    <t>画像提出がある場合のみ適用。</t>
    <rPh sb="0" eb="2">
      <t>ガゾウ</t>
    </rPh>
    <rPh sb="2" eb="4">
      <t>テイシュツ</t>
    </rPh>
    <rPh sb="7" eb="9">
      <t>バアイ</t>
    </rPh>
    <rPh sb="11" eb="13">
      <t>テキヨウ</t>
    </rPh>
    <phoneticPr fontId="4"/>
  </si>
  <si>
    <t>2.4 1)</t>
    <phoneticPr fontId="4"/>
  </si>
  <si>
    <t>検査の予約・来院事前準備</t>
    <rPh sb="0" eb="2">
      <t>ケンサ</t>
    </rPh>
    <rPh sb="3" eb="5">
      <t>ヨヤク</t>
    </rPh>
    <rPh sb="6" eb="8">
      <t>ライイン</t>
    </rPh>
    <rPh sb="8" eb="10">
      <t>ジゼン</t>
    </rPh>
    <rPh sb="10" eb="12">
      <t>ジュンビ</t>
    </rPh>
    <phoneticPr fontId="4"/>
  </si>
  <si>
    <t>実施回数は「規定Visi数」。被験者最低年齢が6～11歳の場合は1.2倍、2～5歳の場合は1.5倍、2歳未満の場合は2倍とする。</t>
    <rPh sb="0" eb="2">
      <t>ジッシ</t>
    </rPh>
    <rPh sb="2" eb="4">
      <t>カイスウ</t>
    </rPh>
    <rPh sb="12" eb="13">
      <t>スウ</t>
    </rPh>
    <phoneticPr fontId="4"/>
  </si>
  <si>
    <t>2.4 2)</t>
    <phoneticPr fontId="4"/>
  </si>
  <si>
    <t>被験者対応</t>
    <rPh sb="0" eb="3">
      <t>ヒケンシャ</t>
    </rPh>
    <rPh sb="3" eb="5">
      <t>タイオウ</t>
    </rPh>
    <phoneticPr fontId="4"/>
  </si>
  <si>
    <t>実施回数は「規定Visi数」。1回の基本業務時間はCRC:4h、Ns:0.5h。
機器治験、再生医療等製品の場合、2倍とする。さらに、被験者最低年齢が6～11歳の場合は1.2倍、2～5歳の場合は1.5倍、2歳未満の場合は2倍とする。
内用・外用以外の投与経路は、さらに1.2倍。</t>
    <rPh sb="16" eb="17">
      <t>カイ</t>
    </rPh>
    <rPh sb="18" eb="20">
      <t>キホン</t>
    </rPh>
    <rPh sb="20" eb="22">
      <t>ギョウム</t>
    </rPh>
    <rPh sb="22" eb="24">
      <t>ジカン</t>
    </rPh>
    <rPh sb="41" eb="43">
      <t>キキ</t>
    </rPh>
    <rPh sb="43" eb="45">
      <t>チケン</t>
    </rPh>
    <rPh sb="46" eb="48">
      <t>サイセイ</t>
    </rPh>
    <rPh sb="48" eb="50">
      <t>イリョウ</t>
    </rPh>
    <rPh sb="50" eb="51">
      <t>トウ</t>
    </rPh>
    <rPh sb="51" eb="53">
      <t>セイヒン</t>
    </rPh>
    <rPh sb="54" eb="56">
      <t>バアイ</t>
    </rPh>
    <rPh sb="58" eb="59">
      <t>バイ</t>
    </rPh>
    <rPh sb="67" eb="70">
      <t>ヒケンシャ</t>
    </rPh>
    <rPh sb="70" eb="72">
      <t>サイテイ</t>
    </rPh>
    <rPh sb="72" eb="74">
      <t>ネンレイ</t>
    </rPh>
    <rPh sb="79" eb="80">
      <t>サイ</t>
    </rPh>
    <rPh sb="81" eb="83">
      <t>バアイ</t>
    </rPh>
    <rPh sb="87" eb="88">
      <t>バイ</t>
    </rPh>
    <rPh sb="92" eb="93">
      <t>サイ</t>
    </rPh>
    <rPh sb="94" eb="96">
      <t>バアイ</t>
    </rPh>
    <rPh sb="100" eb="101">
      <t>バイ</t>
    </rPh>
    <rPh sb="103" eb="104">
      <t>サイ</t>
    </rPh>
    <rPh sb="104" eb="106">
      <t>ミマン</t>
    </rPh>
    <rPh sb="107" eb="109">
      <t>バアイ</t>
    </rPh>
    <rPh sb="111" eb="112">
      <t>バイ</t>
    </rPh>
    <rPh sb="117" eb="119">
      <t>ナイヨウ</t>
    </rPh>
    <rPh sb="120" eb="122">
      <t>ガイヨウ</t>
    </rPh>
    <rPh sb="122" eb="124">
      <t>イガイ</t>
    </rPh>
    <rPh sb="125" eb="127">
      <t>トウヨ</t>
    </rPh>
    <rPh sb="127" eb="129">
      <t>ケイロ</t>
    </rPh>
    <rPh sb="137" eb="138">
      <t>バイ</t>
    </rPh>
    <phoneticPr fontId="4"/>
  </si>
  <si>
    <t>2.4.3）</t>
    <phoneticPr fontId="4"/>
  </si>
  <si>
    <t>ウェアラブル端末のデータ確認</t>
    <phoneticPr fontId="4"/>
  </si>
  <si>
    <t>実施回数は「規定Visi数」。ウェアラブル端末を使用の場合のみ適用。</t>
    <rPh sb="21" eb="23">
      <t>タンマツ</t>
    </rPh>
    <rPh sb="24" eb="26">
      <t>シヨウ</t>
    </rPh>
    <phoneticPr fontId="4"/>
  </si>
  <si>
    <t>2.4 4)</t>
    <phoneticPr fontId="4"/>
  </si>
  <si>
    <t>治験依頼者への問合わせ</t>
    <rPh sb="0" eb="2">
      <t>チケン</t>
    </rPh>
    <rPh sb="2" eb="5">
      <t>イライシャ</t>
    </rPh>
    <rPh sb="7" eb="8">
      <t>ト</t>
    </rPh>
    <rPh sb="8" eb="9">
      <t>ア</t>
    </rPh>
    <phoneticPr fontId="4"/>
  </si>
  <si>
    <t>実施回数は「規定Visi」</t>
    <rPh sb="0" eb="2">
      <t>ジッシ</t>
    </rPh>
    <rPh sb="2" eb="4">
      <t>カイスウ</t>
    </rPh>
    <phoneticPr fontId="4"/>
  </si>
  <si>
    <t>2.4 5)</t>
    <phoneticPr fontId="4"/>
  </si>
  <si>
    <t>関係部署の調整、情報共有</t>
    <rPh sb="0" eb="2">
      <t>カンケイ</t>
    </rPh>
    <rPh sb="2" eb="4">
      <t>ブショ</t>
    </rPh>
    <rPh sb="5" eb="7">
      <t>チョウセイ</t>
    </rPh>
    <rPh sb="8" eb="10">
      <t>ジョウホウ</t>
    </rPh>
    <rPh sb="10" eb="12">
      <t>キョウユウ</t>
    </rPh>
    <phoneticPr fontId="4"/>
  </si>
  <si>
    <t>実施回数は「規定Visi」
入院の場合は1.5倍。</t>
    <rPh sb="0" eb="2">
      <t>ジッシ</t>
    </rPh>
    <rPh sb="2" eb="4">
      <t>カイスウ</t>
    </rPh>
    <rPh sb="14" eb="16">
      <t>ニュウイン</t>
    </rPh>
    <rPh sb="17" eb="19">
      <t>バアイ</t>
    </rPh>
    <rPh sb="23" eb="24">
      <t>バイ</t>
    </rPh>
    <phoneticPr fontId="4"/>
  </si>
  <si>
    <t>2.4 6)</t>
    <phoneticPr fontId="4"/>
  </si>
  <si>
    <t>被験者への電話等の通信対応</t>
    <rPh sb="7" eb="8">
      <t>トウ</t>
    </rPh>
    <rPh sb="9" eb="11">
      <t>ツウシン</t>
    </rPh>
    <phoneticPr fontId="4"/>
  </si>
  <si>
    <t>実施回数は「被験者への電話等の通信対応回数」</t>
    <rPh sb="0" eb="2">
      <t>ジッシ</t>
    </rPh>
    <rPh sb="2" eb="4">
      <t>カイスウ</t>
    </rPh>
    <rPh sb="13" eb="14">
      <t>トウ</t>
    </rPh>
    <rPh sb="15" eb="17">
      <t>ツウシン</t>
    </rPh>
    <rPh sb="19" eb="20">
      <t>カイ</t>
    </rPh>
    <phoneticPr fontId="4"/>
  </si>
  <si>
    <t>2.4 7)</t>
    <phoneticPr fontId="4"/>
  </si>
  <si>
    <t>調査票（VAS、QOL等）の確認</t>
    <rPh sb="0" eb="2">
      <t>チョウサ</t>
    </rPh>
    <rPh sb="2" eb="3">
      <t>ヒョウ</t>
    </rPh>
    <phoneticPr fontId="4"/>
  </si>
  <si>
    <t>実施回数は「調査票（VAS、QOL等）の確認を要するVisit数」</t>
    <phoneticPr fontId="4"/>
  </si>
  <si>
    <t>2.4 8)</t>
    <phoneticPr fontId="4"/>
  </si>
  <si>
    <t>1回あたり30分程度を要する治験のための特殊対応(手順書が定められている対応に限る)</t>
  </si>
  <si>
    <t>実施回数は「30分程度の特殊対応の回数」</t>
    <rPh sb="0" eb="2">
      <t>ジッシ</t>
    </rPh>
    <rPh sb="2" eb="4">
      <t>カイスウ</t>
    </rPh>
    <rPh sb="8" eb="9">
      <t>フン</t>
    </rPh>
    <rPh sb="9" eb="11">
      <t>テイド</t>
    </rPh>
    <rPh sb="12" eb="14">
      <t>トクシュ</t>
    </rPh>
    <rPh sb="14" eb="16">
      <t>タイオウ</t>
    </rPh>
    <rPh sb="17" eb="19">
      <t>カイスウ</t>
    </rPh>
    <phoneticPr fontId="4"/>
  </si>
  <si>
    <t>2.4 9)</t>
    <phoneticPr fontId="4"/>
  </si>
  <si>
    <t>1回あたり60分以上を要する治験のための特殊対応(手順書が定められている対応に限る)</t>
    <rPh sb="22" eb="24">
      <t>タイオウ</t>
    </rPh>
    <phoneticPr fontId="4"/>
  </si>
  <si>
    <t>実施回数は「60分程度の特殊対応の回数」</t>
    <rPh sb="0" eb="2">
      <t>ジッシ</t>
    </rPh>
    <rPh sb="2" eb="4">
      <t>カイスウ</t>
    </rPh>
    <rPh sb="8" eb="9">
      <t>フン</t>
    </rPh>
    <rPh sb="9" eb="11">
      <t>テイド</t>
    </rPh>
    <rPh sb="12" eb="14">
      <t>トクシュ</t>
    </rPh>
    <rPh sb="14" eb="16">
      <t>タイオウ</t>
    </rPh>
    <rPh sb="17" eb="19">
      <t>カイスウ</t>
    </rPh>
    <phoneticPr fontId="4"/>
  </si>
  <si>
    <t>2.4 10)</t>
    <phoneticPr fontId="4"/>
  </si>
  <si>
    <t>手術前～手術後の治験薬投与、または特殊な手順での治験薬投与（機器、再生医療を含む）</t>
    <rPh sb="17" eb="19">
      <t>トクシュ</t>
    </rPh>
    <rPh sb="20" eb="22">
      <t>テジュン</t>
    </rPh>
    <rPh sb="24" eb="27">
      <t>チケンヤク</t>
    </rPh>
    <rPh sb="27" eb="29">
      <t>トウヨ</t>
    </rPh>
    <rPh sb="33" eb="35">
      <t>サイセイ</t>
    </rPh>
    <rPh sb="35" eb="37">
      <t>イリョウ</t>
    </rPh>
    <rPh sb="38" eb="39">
      <t>フク</t>
    </rPh>
    <phoneticPr fontId="4"/>
  </si>
  <si>
    <t>Dr・CRC・Ns各2名として算出。</t>
    <rPh sb="15" eb="17">
      <t>サンシュツ</t>
    </rPh>
    <phoneticPr fontId="4"/>
  </si>
  <si>
    <t>2.5 1)</t>
    <phoneticPr fontId="4"/>
  </si>
  <si>
    <t>治験薬の処方・払出し</t>
    <rPh sb="0" eb="3">
      <t>チケンヤク</t>
    </rPh>
    <rPh sb="4" eb="6">
      <t>ショホウ</t>
    </rPh>
    <rPh sb="7" eb="9">
      <t>ハライダシ</t>
    </rPh>
    <phoneticPr fontId="4"/>
  </si>
  <si>
    <t>実施回数は「払出回数」、時間・人数は「0.5ｈ×薬剤師2名」。
院内調製が必要な場合、2倍。向精神薬・血液製剤の場合は1.5倍、麻薬・大麻の場合は2倍、再生医療等製品の場合は3倍とする。薬剤師2名として算出。</t>
    <rPh sb="0" eb="2">
      <t>ジッシ</t>
    </rPh>
    <rPh sb="2" eb="4">
      <t>カイスウ</t>
    </rPh>
    <rPh sb="6" eb="8">
      <t>ハライダシ</t>
    </rPh>
    <rPh sb="8" eb="10">
      <t>カイスウ</t>
    </rPh>
    <rPh sb="9" eb="10">
      <t>スウ</t>
    </rPh>
    <rPh sb="12" eb="14">
      <t>ジカン</t>
    </rPh>
    <rPh sb="15" eb="17">
      <t>ニンズウ</t>
    </rPh>
    <rPh sb="24" eb="27">
      <t>ヤクザイシ</t>
    </rPh>
    <rPh sb="28" eb="29">
      <t>メイ</t>
    </rPh>
    <rPh sb="32" eb="34">
      <t>インナイ</t>
    </rPh>
    <rPh sb="34" eb="36">
      <t>チョウセイ</t>
    </rPh>
    <rPh sb="37" eb="39">
      <t>ヒツヨウ</t>
    </rPh>
    <rPh sb="40" eb="42">
      <t>バアイ</t>
    </rPh>
    <rPh sb="44" eb="45">
      <t>バイ</t>
    </rPh>
    <rPh sb="93" eb="96">
      <t>ヤクザイシ</t>
    </rPh>
    <rPh sb="97" eb="98">
      <t>メイ</t>
    </rPh>
    <rPh sb="101" eb="103">
      <t>サンシュツ</t>
    </rPh>
    <phoneticPr fontId="4"/>
  </si>
  <si>
    <t>2.5 2）</t>
    <phoneticPr fontId="4"/>
  </si>
  <si>
    <t>治験薬の回収</t>
    <rPh sb="0" eb="3">
      <t>チケンヤク</t>
    </rPh>
    <rPh sb="4" eb="6">
      <t>カイシュウ</t>
    </rPh>
    <phoneticPr fontId="4"/>
  </si>
  <si>
    <t>実施回数は「回収回数」(回収回数は払い出し回数と同じとする)</t>
    <rPh sb="6" eb="8">
      <t>カイシュウ</t>
    </rPh>
    <rPh sb="12" eb="16">
      <t>カイシュウカイスウ</t>
    </rPh>
    <rPh sb="17" eb="18">
      <t>ハラ</t>
    </rPh>
    <rPh sb="19" eb="20">
      <t>ダ</t>
    </rPh>
    <rPh sb="21" eb="23">
      <t>カイスウ</t>
    </rPh>
    <rPh sb="24" eb="25">
      <t>オナ</t>
    </rPh>
    <phoneticPr fontId="4"/>
  </si>
  <si>
    <t>2.5 3)</t>
    <phoneticPr fontId="4"/>
  </si>
  <si>
    <t>初回搬入以降の治験薬の受領</t>
    <rPh sb="0" eb="6">
      <t>ショカイハンニュウイコウ</t>
    </rPh>
    <rPh sb="7" eb="10">
      <t>チケンヤク</t>
    </rPh>
    <rPh sb="11" eb="13">
      <t>ジュリョウ</t>
    </rPh>
    <phoneticPr fontId="4"/>
  </si>
  <si>
    <t>実施回数は「搬入回数」(搬入回数は払い出し回数と同等とみなす)。向精神薬・血液製剤の場合は1.5倍、麻薬・大麻の場合は2倍、再生医療等製品の場合は3倍とする。</t>
    <rPh sb="0" eb="4">
      <t>ジッシカイスウ</t>
    </rPh>
    <phoneticPr fontId="4"/>
  </si>
  <si>
    <t>2.5 4)</t>
    <phoneticPr fontId="4"/>
  </si>
  <si>
    <t>非盲検薬剤師による調剤</t>
    <rPh sb="0" eb="3">
      <t>ヒモウケン</t>
    </rPh>
    <rPh sb="3" eb="6">
      <t>ヤクザイシ</t>
    </rPh>
    <rPh sb="9" eb="11">
      <t>チョウザイ</t>
    </rPh>
    <phoneticPr fontId="4"/>
  </si>
  <si>
    <t>非盲検薬剤師による調剤が必要な場合。向精神薬・血液製剤の場合は1.5倍、麻薬・大麻の場合は2倍、再生医療等製品の場合は3倍とする。薬剤師2名として算出。</t>
    <rPh sb="0" eb="6">
      <t>ヒモウケンヤクザイシ</t>
    </rPh>
    <rPh sb="9" eb="11">
      <t>チョウザイ</t>
    </rPh>
    <rPh sb="12" eb="14">
      <t>ヒツヨウ</t>
    </rPh>
    <rPh sb="15" eb="17">
      <t>バアイ</t>
    </rPh>
    <phoneticPr fontId="4"/>
  </si>
  <si>
    <t>2.5 5)</t>
    <phoneticPr fontId="4"/>
  </si>
  <si>
    <t>非盲検医師による投与</t>
    <rPh sb="0" eb="5">
      <t>ヒモウケンイシ</t>
    </rPh>
    <rPh sb="8" eb="10">
      <t>トウヨ</t>
    </rPh>
    <phoneticPr fontId="4"/>
  </si>
  <si>
    <t>非盲検医師による投与が必要な場合。実施回数は「非盲検医師の対応Visit数」</t>
    <rPh sb="0" eb="3">
      <t>ヒモウケン</t>
    </rPh>
    <rPh sb="3" eb="5">
      <t>イシ</t>
    </rPh>
    <rPh sb="8" eb="10">
      <t>トウヨ</t>
    </rPh>
    <rPh sb="11" eb="13">
      <t>ヒツヨウ</t>
    </rPh>
    <rPh sb="14" eb="16">
      <t>バアイ</t>
    </rPh>
    <rPh sb="26" eb="28">
      <t>イシ</t>
    </rPh>
    <phoneticPr fontId="4"/>
  </si>
  <si>
    <t>2.5 6)</t>
    <phoneticPr fontId="4"/>
  </si>
  <si>
    <t>非盲検CRCによる対応</t>
  </si>
  <si>
    <t>非盲検CRCの対応が必要な場合。実施回数は「非盲検CRCの対応Visit数」、CRC2名として算出。</t>
    <rPh sb="0" eb="3">
      <t>ヒモウケン</t>
    </rPh>
    <rPh sb="7" eb="9">
      <t>タイオウ</t>
    </rPh>
    <rPh sb="10" eb="12">
      <t>ヒツヨウ</t>
    </rPh>
    <rPh sb="13" eb="15">
      <t>バアイ</t>
    </rPh>
    <rPh sb="16" eb="18">
      <t>ジッシ</t>
    </rPh>
    <rPh sb="18" eb="20">
      <t>カイスウ</t>
    </rPh>
    <rPh sb="22" eb="25">
      <t>ヒモウケン</t>
    </rPh>
    <rPh sb="29" eb="31">
      <t>タイオウ</t>
    </rPh>
    <rPh sb="36" eb="37">
      <t>スウ</t>
    </rPh>
    <rPh sb="43" eb="44">
      <t>メイ</t>
    </rPh>
    <rPh sb="47" eb="49">
      <t>サンシュツ</t>
    </rPh>
    <phoneticPr fontId="4"/>
  </si>
  <si>
    <t>2.6 1)</t>
    <phoneticPr fontId="4"/>
  </si>
  <si>
    <t>症例報告書の作成</t>
    <rPh sb="0" eb="2">
      <t>ショウレイ</t>
    </rPh>
    <rPh sb="2" eb="5">
      <t>ホウコクショ</t>
    </rPh>
    <rPh sb="6" eb="8">
      <t>サクセイ</t>
    </rPh>
    <phoneticPr fontId="4"/>
  </si>
  <si>
    <t>実施回数は「規定Visit数」</t>
    <phoneticPr fontId="4"/>
  </si>
  <si>
    <t>2.6 2)</t>
    <phoneticPr fontId="4"/>
  </si>
  <si>
    <t>クエリー・原資料に対する矛盾記録の作成への対応</t>
    <rPh sb="5" eb="6">
      <t>ゲン</t>
    </rPh>
    <rPh sb="6" eb="8">
      <t>シリョウ</t>
    </rPh>
    <rPh sb="9" eb="10">
      <t>タイ</t>
    </rPh>
    <rPh sb="12" eb="14">
      <t>ムジュン</t>
    </rPh>
    <rPh sb="14" eb="16">
      <t>キロク</t>
    </rPh>
    <rPh sb="17" eb="19">
      <t>サクセイ</t>
    </rPh>
    <rPh sb="21" eb="23">
      <t>タイオウ</t>
    </rPh>
    <phoneticPr fontId="4"/>
  </si>
  <si>
    <t>実施回数は「規定Visit数」</t>
    <rPh sb="0" eb="2">
      <t>ジッシ</t>
    </rPh>
    <rPh sb="2" eb="4">
      <t>カイスウ</t>
    </rPh>
    <phoneticPr fontId="4"/>
  </si>
  <si>
    <t>逸脱に対する対応と報告書の作成</t>
    <rPh sb="0" eb="2">
      <t>イツダツ</t>
    </rPh>
    <rPh sb="3" eb="4">
      <t>タイ</t>
    </rPh>
    <rPh sb="6" eb="8">
      <t>タイオウ</t>
    </rPh>
    <rPh sb="9" eb="12">
      <t>ホウコクショ</t>
    </rPh>
    <rPh sb="13" eb="15">
      <t>サクセイ</t>
    </rPh>
    <phoneticPr fontId="4"/>
  </si>
  <si>
    <t>再同意の同意説明文書作成・同意取得</t>
    <rPh sb="0" eb="1">
      <t>サイ</t>
    </rPh>
    <rPh sb="1" eb="3">
      <t>ドウイ</t>
    </rPh>
    <rPh sb="4" eb="6">
      <t>ドウイ</t>
    </rPh>
    <rPh sb="6" eb="8">
      <t>セツメイ</t>
    </rPh>
    <rPh sb="8" eb="9">
      <t>ブン</t>
    </rPh>
    <rPh sb="9" eb="10">
      <t>ショ</t>
    </rPh>
    <rPh sb="10" eb="12">
      <t>サクセイ</t>
    </rPh>
    <rPh sb="13" eb="15">
      <t>ドウイ</t>
    </rPh>
    <rPh sb="15" eb="17">
      <t>シュトク</t>
    </rPh>
    <phoneticPr fontId="4"/>
  </si>
  <si>
    <t>2.9 1)</t>
    <phoneticPr fontId="4"/>
  </si>
  <si>
    <t>負担軽減費の精算・支給（被験者）</t>
    <rPh sb="0" eb="2">
      <t>フタン</t>
    </rPh>
    <rPh sb="2" eb="4">
      <t>ケイゲン</t>
    </rPh>
    <rPh sb="4" eb="5">
      <t>ヒ</t>
    </rPh>
    <rPh sb="6" eb="8">
      <t>セイサン</t>
    </rPh>
    <rPh sb="9" eb="11">
      <t>シキュウ</t>
    </rPh>
    <rPh sb="12" eb="15">
      <t>ヒケンシャ</t>
    </rPh>
    <phoneticPr fontId="4"/>
  </si>
  <si>
    <t>2.9 2)</t>
    <phoneticPr fontId="4"/>
  </si>
  <si>
    <t>負担軽減費、変動費の精算・請求（依頼者）</t>
    <rPh sb="0" eb="2">
      <t>フタン</t>
    </rPh>
    <rPh sb="2" eb="4">
      <t>ケイゲン</t>
    </rPh>
    <rPh sb="4" eb="5">
      <t>ヒ</t>
    </rPh>
    <rPh sb="6" eb="8">
      <t>ヘンドウ</t>
    </rPh>
    <rPh sb="8" eb="9">
      <t>ヒ</t>
    </rPh>
    <rPh sb="10" eb="12">
      <t>セイサン</t>
    </rPh>
    <rPh sb="13" eb="15">
      <t>セイキュウ</t>
    </rPh>
    <rPh sb="16" eb="19">
      <t>イライシャ</t>
    </rPh>
    <phoneticPr fontId="4"/>
  </si>
  <si>
    <t>2.9 3)</t>
    <phoneticPr fontId="4"/>
  </si>
  <si>
    <t>保険外併用療養費支給対象外費用の精算</t>
    <rPh sb="0" eb="3">
      <t>ホケンガイ</t>
    </rPh>
    <rPh sb="3" eb="5">
      <t>ヘイヨウ</t>
    </rPh>
    <rPh sb="5" eb="8">
      <t>リョウヨウヒ</t>
    </rPh>
    <rPh sb="8" eb="10">
      <t>シキュウ</t>
    </rPh>
    <rPh sb="10" eb="13">
      <t>タイショウガイ</t>
    </rPh>
    <rPh sb="13" eb="15">
      <t>ヒヨウ</t>
    </rPh>
    <rPh sb="16" eb="18">
      <t>セイサン</t>
    </rPh>
    <phoneticPr fontId="4"/>
  </si>
  <si>
    <t>CRC</t>
    <phoneticPr fontId="4"/>
  </si>
  <si>
    <t>技師等</t>
    <rPh sb="2" eb="3">
      <t>トウ</t>
    </rPh>
    <phoneticPr fontId="4"/>
  </si>
  <si>
    <t>合計</t>
    <rPh sb="0" eb="2">
      <t>ゴウケイ</t>
    </rPh>
    <phoneticPr fontId="4"/>
  </si>
  <si>
    <t>直接労務費のみ</t>
    <rPh sb="0" eb="2">
      <t>チョクセツ</t>
    </rPh>
    <rPh sb="2" eb="5">
      <t>ロウムヒ</t>
    </rPh>
    <phoneticPr fontId="4"/>
  </si>
  <si>
    <t>管理費（直接労務費の10%）、
間接経費（総労務費の30%）を加えた総額</t>
    <rPh sb="0" eb="3">
      <t>カンリヒ</t>
    </rPh>
    <rPh sb="2" eb="3">
      <t>ヒ</t>
    </rPh>
    <rPh sb="4" eb="6">
      <t>チョクセツ</t>
    </rPh>
    <rPh sb="6" eb="9">
      <t>ロウムヒ</t>
    </rPh>
    <rPh sb="16" eb="18">
      <t>カンセツ</t>
    </rPh>
    <rPh sb="18" eb="20">
      <t>ケイヒ</t>
    </rPh>
    <rPh sb="21" eb="22">
      <t>ソウ</t>
    </rPh>
    <rPh sb="22" eb="25">
      <t>ロウムヒ</t>
    </rPh>
    <rPh sb="31" eb="32">
      <t>クワ</t>
    </rPh>
    <rPh sb="34" eb="36">
      <t>ソウガク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</si>
</sst>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quot;¥&quot;\-#,##0"/>
    <numFmt numFmtId="6" formatCode="&quot;¥&quot;#,##0;[Red]&quot;¥&quot;\-#,##0"/>
    <numFmt numFmtId="176" formatCode="0_ "/>
    <numFmt numFmtId="177" formatCode="&quot;¥&quot;#,##0;[Red]&quot;¥&quot;#,##0"/>
    <numFmt numFmtId="178" formatCode="0.0%"/>
    <numFmt numFmtId="179" formatCode="yyyy&quot;年&quot;m&quot;月&quot;d&quot;日&quot;;@"/>
    <numFmt numFmtId="180" formatCode="\ General\ &quot;例&quot;"/>
    <numFmt numFmtId="181" formatCode="\ General\ &quot;Visit&quot;"/>
    <numFmt numFmtId="182" formatCode="\ General\ &quot;ヶ月&quot;"/>
    <numFmt numFmtId="183" formatCode="\ General\ &quot;ポイント&quot;"/>
    <numFmt numFmtId="184" formatCode="\ General\ &quot;回(評価日)&quot;"/>
    <numFmt numFmtId="185" formatCode="&quot;¥&quot;#,##0.00;[Red]&quot;¥&quot;#,##0.00"/>
    <numFmt numFmtId="186" formatCode="#,##0_ "/>
    <numFmt numFmtId="187" formatCode="\ General\ &quot;回&quot;"/>
  </numFmts>
  <fonts count="6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9"/>
      <color indexed="81"/>
      <name val="ＭＳ Ｐゴシック"/>
      <family val="3"/>
      <charset val="128"/>
    </font>
    <font>
      <b/>
      <sz val="11"/>
      <name val="ＭＳ Ｐゴシック"/>
      <family val="3"/>
      <charset val="128"/>
    </font>
    <font>
      <b/>
      <sz val="14"/>
      <name val="ＭＳ Ｐゴシック"/>
      <family val="3"/>
      <charset val="128"/>
    </font>
    <font>
      <sz val="11"/>
      <name val="Arial"/>
      <family val="2"/>
    </font>
    <font>
      <b/>
      <sz val="11"/>
      <name val="Arial"/>
      <family val="2"/>
    </font>
    <font>
      <sz val="10"/>
      <name val="ＭＳ Ｐゴシック"/>
      <family val="3"/>
      <charset val="128"/>
    </font>
    <font>
      <sz val="11"/>
      <color rgb="FFFF0000"/>
      <name val="ＭＳ Ｐゴシック"/>
      <family val="3"/>
      <charset val="128"/>
    </font>
    <font>
      <sz val="9"/>
      <color indexed="81"/>
      <name val="ＭＳ Ｐゴシック"/>
      <family val="3"/>
      <charset val="128"/>
    </font>
    <font>
      <sz val="10"/>
      <name val="ＭＳ Ｐゴシック"/>
      <family val="3"/>
      <charset val="128"/>
      <scheme val="minor"/>
    </font>
    <font>
      <b/>
      <sz val="11"/>
      <name val="ＭＳ Ｐゴシック"/>
      <family val="3"/>
      <charset val="128"/>
      <scheme val="minor"/>
    </font>
    <font>
      <sz val="11"/>
      <color rgb="FFFF0000"/>
      <name val="ＭＳ Ｐゴシック"/>
      <family val="3"/>
      <charset val="128"/>
      <scheme val="minor"/>
    </font>
    <font>
      <sz val="6"/>
      <name val="ＭＳ Ｐゴシック"/>
      <family val="2"/>
      <charset val="128"/>
      <scheme val="minor"/>
    </font>
    <font>
      <sz val="8"/>
      <name val="ＭＳ Ｐゴシック"/>
      <family val="3"/>
      <charset val="128"/>
    </font>
    <font>
      <sz val="9"/>
      <color rgb="FFFF0000"/>
      <name val="ＭＳ Ｐゴシック"/>
      <family val="3"/>
      <charset val="128"/>
    </font>
    <font>
      <sz val="9"/>
      <name val="ＭＳ Ｐゴシック"/>
      <family val="3"/>
      <charset val="128"/>
    </font>
    <font>
      <sz val="10.5"/>
      <name val="ＭＳ Ｐゴシック"/>
      <family val="3"/>
      <charset val="128"/>
      <scheme val="minor"/>
    </font>
    <font>
      <sz val="9.5"/>
      <name val="ＭＳ Ｐゴシック"/>
      <family val="3"/>
      <charset val="128"/>
    </font>
    <font>
      <b/>
      <sz val="18"/>
      <color rgb="FFFF0000"/>
      <name val="ＭＳ Ｐゴシック"/>
      <family val="3"/>
      <charset val="128"/>
    </font>
    <font>
      <b/>
      <sz val="18"/>
      <name val="ＭＳ Ｐゴシック"/>
      <family val="3"/>
      <charset val="128"/>
    </font>
    <font>
      <sz val="12"/>
      <name val="ＭＳ Ｐゴシック"/>
      <family val="3"/>
      <charset val="128"/>
    </font>
    <font>
      <b/>
      <sz val="11"/>
      <color theme="4"/>
      <name val="ＭＳ Ｐゴシック"/>
      <family val="3"/>
      <charset val="128"/>
      <scheme val="minor"/>
    </font>
    <font>
      <b/>
      <sz val="11"/>
      <color rgb="FFFF0000"/>
      <name val="ＭＳ Ｐゴシック"/>
      <family val="3"/>
      <charset val="128"/>
      <scheme val="minor"/>
    </font>
    <font>
      <sz val="9"/>
      <color theme="4"/>
      <name val="ＭＳ Ｐゴシック"/>
      <family val="3"/>
      <charset val="128"/>
      <scheme val="minor"/>
    </font>
    <font>
      <sz val="11"/>
      <color theme="4"/>
      <name val="ＭＳ Ｐゴシック"/>
      <family val="3"/>
      <charset val="128"/>
      <scheme val="minor"/>
    </font>
    <font>
      <sz val="11"/>
      <color theme="6"/>
      <name val="ＭＳ Ｐゴシック"/>
      <family val="3"/>
      <charset val="128"/>
      <scheme val="minor"/>
    </font>
    <font>
      <sz val="9"/>
      <color rgb="FFFF0000"/>
      <name val="ＭＳ Ｐゴシック"/>
      <family val="3"/>
      <charset val="128"/>
      <scheme val="minor"/>
    </font>
    <font>
      <sz val="10"/>
      <color rgb="FFFF0000"/>
      <name val="ＭＳ Ｐゴシック"/>
      <family val="3"/>
      <charset val="128"/>
    </font>
    <font>
      <sz val="10"/>
      <color indexed="81"/>
      <name val="ＭＳ Ｐゴシック"/>
      <family val="3"/>
      <charset val="128"/>
    </font>
    <font>
      <sz val="10"/>
      <color theme="1"/>
      <name val="ＭＳ Ｐゴシック"/>
      <family val="3"/>
      <charset val="128"/>
    </font>
    <font>
      <b/>
      <u/>
      <sz val="14"/>
      <name val="ＭＳ Ｐゴシック"/>
      <family val="3"/>
      <charset val="128"/>
    </font>
    <font>
      <b/>
      <u/>
      <sz val="10"/>
      <name val="ＭＳ Ｐゴシック"/>
      <family val="3"/>
      <charset val="128"/>
    </font>
    <font>
      <b/>
      <sz val="10"/>
      <name val="ＭＳ Ｐゴシック"/>
      <family val="3"/>
      <charset val="128"/>
    </font>
    <font>
      <sz val="10"/>
      <color theme="1"/>
      <name val="ＭＳ Ｐゴシック"/>
      <family val="2"/>
      <charset val="128"/>
    </font>
    <font>
      <b/>
      <sz val="10"/>
      <color theme="1"/>
      <name val="ＭＳ Ｐゴシック"/>
      <family val="3"/>
      <charset val="128"/>
    </font>
    <font>
      <sz val="10"/>
      <color theme="2" tint="-0.499984740745262"/>
      <name val="ＭＳ Ｐゴシック"/>
      <family val="3"/>
      <charset val="128"/>
    </font>
    <font>
      <b/>
      <u/>
      <sz val="14"/>
      <color theme="1"/>
      <name val="ＭＳ Ｐゴシック"/>
      <family val="3"/>
      <charset val="128"/>
    </font>
    <font>
      <sz val="9"/>
      <color theme="1"/>
      <name val="ＭＳ Ｐゴシック"/>
      <family val="3"/>
      <charset val="128"/>
    </font>
    <font>
      <sz val="8"/>
      <color theme="1"/>
      <name val="ＭＳ Ｐゴシック"/>
      <family val="3"/>
      <charset val="128"/>
    </font>
    <font>
      <b/>
      <sz val="9.5"/>
      <name val="ＭＳ Ｐゴシック"/>
      <family val="3"/>
      <charset val="128"/>
    </font>
    <font>
      <b/>
      <sz val="12"/>
      <name val="ＭＳ Ｐゴシック"/>
      <family val="3"/>
      <charset val="128"/>
    </font>
    <font>
      <b/>
      <sz val="12"/>
      <color theme="1"/>
      <name val="ＭＳ Ｐゴシック"/>
      <family val="3"/>
      <charset val="128"/>
    </font>
    <font>
      <b/>
      <vertAlign val="superscript"/>
      <sz val="10"/>
      <name val="ＭＳ Ｐゴシック"/>
      <family val="3"/>
      <charset val="128"/>
    </font>
    <font>
      <vertAlign val="superscript"/>
      <sz val="10"/>
      <name val="ＭＳ Ｐゴシック"/>
      <family val="3"/>
      <charset val="128"/>
    </font>
    <font>
      <sz val="8"/>
      <color rgb="FF7030A0"/>
      <name val="ＭＳ Ｐゴシック"/>
      <family val="3"/>
      <charset val="128"/>
    </font>
    <font>
      <sz val="10"/>
      <color rgb="FF7030A0"/>
      <name val="ＭＳ Ｐゴシック"/>
      <family val="3"/>
      <charset val="128"/>
    </font>
    <font>
      <b/>
      <sz val="11"/>
      <color theme="1"/>
      <name val="ＭＳ Ｐゴシック"/>
      <family val="3"/>
      <charset val="128"/>
    </font>
    <font>
      <sz val="11"/>
      <color theme="1"/>
      <name val="ＭＳ Ｐゴシック"/>
      <family val="3"/>
      <charset val="128"/>
    </font>
    <font>
      <sz val="9.5"/>
      <color theme="1"/>
      <name val="ＭＳ Ｐゴシック"/>
      <family val="3"/>
      <charset val="128"/>
    </font>
    <font>
      <sz val="8"/>
      <color rgb="FFFF0000"/>
      <name val="ＭＳ Ｐゴシック"/>
      <family val="3"/>
      <charset val="128"/>
    </font>
    <font>
      <sz val="9"/>
      <color indexed="81"/>
      <name val="MS P ゴシック"/>
      <family val="3"/>
      <charset val="128"/>
    </font>
    <font>
      <sz val="9"/>
      <color theme="3" tint="0.39997558519241921"/>
      <name val="ＭＳ Ｐゴシック"/>
      <family val="3"/>
      <charset val="128"/>
      <scheme val="minor"/>
    </font>
    <font>
      <b/>
      <sz val="11"/>
      <color theme="3" tint="0.39997558519241921"/>
      <name val="ＭＳ Ｐゴシック"/>
      <family val="3"/>
      <charset val="128"/>
      <scheme val="minor"/>
    </font>
    <font>
      <b/>
      <sz val="9"/>
      <color indexed="81"/>
      <name val="MS P ゴシック"/>
      <family val="3"/>
      <charset val="128"/>
    </font>
    <font>
      <sz val="9"/>
      <color rgb="FF92D050"/>
      <name val="ＭＳ Ｐゴシック"/>
      <family val="3"/>
      <charset val="128"/>
      <scheme val="minor"/>
    </font>
    <font>
      <b/>
      <sz val="11"/>
      <color rgb="FF92D050"/>
      <name val="ＭＳ Ｐゴシック"/>
      <family val="3"/>
      <charset val="128"/>
      <scheme val="minor"/>
    </font>
    <font>
      <sz val="10"/>
      <name val="ＭＳ Ｐゴシック"/>
      <family val="2"/>
      <charset val="128"/>
    </font>
  </fonts>
  <fills count="20">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CCFF"/>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99FF"/>
        <bgColor indexed="64"/>
      </patternFill>
    </fill>
    <fill>
      <patternFill patternType="solid">
        <fgColor theme="9" tint="0.79998168889431442"/>
        <bgColor indexed="64"/>
      </patternFill>
    </fill>
    <fill>
      <patternFill patternType="solid">
        <fgColor rgb="FF00FFCC"/>
        <bgColor indexed="64"/>
      </patternFill>
    </fill>
    <fill>
      <patternFill patternType="solid">
        <fgColor rgb="FFFFCC99"/>
        <bgColor indexed="64"/>
      </patternFill>
    </fill>
    <fill>
      <patternFill patternType="solid">
        <fgColor theme="0" tint="-0.14999847407452621"/>
        <bgColor indexed="64"/>
      </patternFill>
    </fill>
    <fill>
      <patternFill patternType="solid">
        <fgColor rgb="FFFFCC66"/>
        <bgColor indexed="64"/>
      </patternFill>
    </fill>
    <fill>
      <patternFill patternType="gray125">
        <fgColor theme="6"/>
        <bgColor theme="6" tint="0.79989013336588644"/>
      </patternFill>
    </fill>
    <fill>
      <patternFill patternType="solid">
        <fgColor rgb="FFFFFFCC"/>
        <bgColor indexed="64"/>
      </patternFill>
    </fill>
    <fill>
      <patternFill patternType="gray125">
        <fgColor theme="6" tint="-0.24994659260841701"/>
        <bgColor theme="6" tint="0.79998168889431442"/>
      </patternFill>
    </fill>
    <fill>
      <patternFill patternType="solid">
        <fgColor theme="6" tint="0.79995117038483843"/>
        <bgColor theme="6" tint="-0.24994659260841701"/>
      </patternFill>
    </fill>
  </fills>
  <borders count="164">
    <border>
      <left/>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medium">
        <color indexed="64"/>
      </top>
      <bottom style="medium">
        <color indexed="64"/>
      </bottom>
      <diagonal/>
    </border>
    <border>
      <left style="thin">
        <color indexed="64"/>
      </left>
      <right style="double">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style="medium">
        <color indexed="64"/>
      </left>
      <right style="medium">
        <color indexed="64"/>
      </right>
      <top style="thin">
        <color indexed="64"/>
      </top>
      <bottom style="mediumDashed">
        <color indexed="64"/>
      </bottom>
      <diagonal/>
    </border>
    <border>
      <left style="thin">
        <color indexed="64"/>
      </left>
      <right style="medium">
        <color indexed="64"/>
      </right>
      <top style="thin">
        <color indexed="64"/>
      </top>
      <bottom style="mediumDashed">
        <color indexed="64"/>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style="thin">
        <color auto="1"/>
      </left>
      <right style="double">
        <color indexed="64"/>
      </right>
      <top style="hair">
        <color auto="1"/>
      </top>
      <bottom style="hair">
        <color auto="1"/>
      </bottom>
      <diagonal/>
    </border>
    <border>
      <left style="hair">
        <color indexed="64"/>
      </left>
      <right style="hair">
        <color indexed="64"/>
      </right>
      <top style="hair">
        <color indexed="64"/>
      </top>
      <bottom style="hair">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double">
        <color indexed="64"/>
      </right>
      <top/>
      <bottom style="double">
        <color indexed="64"/>
      </bottom>
      <diagonal/>
    </border>
    <border>
      <left style="thin">
        <color indexed="64"/>
      </left>
      <right style="medium">
        <color indexed="64"/>
      </right>
      <top style="hair">
        <color indexed="64"/>
      </top>
      <bottom style="hair">
        <color indexed="64"/>
      </bottom>
      <diagonal/>
    </border>
    <border>
      <left/>
      <right style="double">
        <color indexed="64"/>
      </right>
      <top style="double">
        <color indexed="64"/>
      </top>
      <bottom style="hair">
        <color auto="1"/>
      </bottom>
      <diagonal/>
    </border>
    <border>
      <left style="medium">
        <color indexed="64"/>
      </left>
      <right/>
      <top/>
      <bottom style="thin">
        <color indexed="64"/>
      </bottom>
      <diagonal/>
    </border>
    <border>
      <left/>
      <right/>
      <top style="hair">
        <color indexed="64"/>
      </top>
      <bottom style="hair">
        <color indexed="64"/>
      </bottom>
      <diagonal/>
    </border>
    <border>
      <left/>
      <right/>
      <top/>
      <bottom style="medium">
        <color indexed="64"/>
      </bottom>
      <diagonal/>
    </border>
    <border>
      <left style="thin">
        <color indexed="64"/>
      </left>
      <right/>
      <top style="hair">
        <color indexed="64"/>
      </top>
      <bottom style="hair">
        <color indexed="64"/>
      </bottom>
      <diagonal/>
    </border>
    <border>
      <left style="medium">
        <color indexed="64"/>
      </left>
      <right style="mediumDashed">
        <color auto="1"/>
      </right>
      <top style="mediumDashed">
        <color indexed="64"/>
      </top>
      <bottom/>
      <diagonal/>
    </border>
    <border>
      <left style="medium">
        <color indexed="64"/>
      </left>
      <right style="mediumDashed">
        <color auto="1"/>
      </right>
      <top/>
      <bottom/>
      <diagonal/>
    </border>
    <border>
      <left style="medium">
        <color indexed="64"/>
      </left>
      <right style="mediumDashed">
        <color auto="1"/>
      </right>
      <top/>
      <bottom style="mediumDashed">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bottom style="medium">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double">
        <color indexed="64"/>
      </right>
      <top style="thin">
        <color indexed="64"/>
      </top>
      <bottom/>
      <diagonal/>
    </border>
    <border>
      <left style="thin">
        <color indexed="64"/>
      </left>
      <right/>
      <top/>
      <bottom style="double">
        <color indexed="64"/>
      </bottom>
      <diagonal/>
    </border>
    <border>
      <left style="thin">
        <color indexed="64"/>
      </left>
      <right/>
      <top style="double">
        <color indexed="64"/>
      </top>
      <bottom style="hair">
        <color auto="1"/>
      </bottom>
      <diagonal/>
    </border>
    <border>
      <left style="double">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style="thin">
        <color auto="1"/>
      </left>
      <right style="double">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style="double">
        <color indexed="64"/>
      </right>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thin">
        <color indexed="64"/>
      </left>
      <right style="double">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medium">
        <color indexed="64"/>
      </top>
      <bottom/>
      <diagonal/>
    </border>
    <border>
      <left/>
      <right style="thin">
        <color indexed="64"/>
      </right>
      <top/>
      <bottom/>
      <diagonal/>
    </border>
    <border>
      <left style="medium">
        <color indexed="64"/>
      </left>
      <right style="thin">
        <color indexed="64"/>
      </right>
      <top style="thin">
        <color indexed="64"/>
      </top>
      <bottom style="mediumDashed">
        <color indexed="64"/>
      </bottom>
      <diagonal/>
    </border>
    <border>
      <left style="medium">
        <color indexed="64"/>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style="thin">
        <color indexed="64"/>
      </left>
      <right style="medium">
        <color indexed="64"/>
      </right>
      <top style="mediumDashed">
        <color indexed="64"/>
      </top>
      <bottom style="thin">
        <color indexed="64"/>
      </bottom>
      <diagonal/>
    </border>
    <border>
      <left style="medium">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top style="double">
        <color indexed="64"/>
      </top>
      <bottom/>
      <diagonal/>
    </border>
    <border>
      <left style="double">
        <color indexed="64"/>
      </left>
      <right style="medium">
        <color indexed="64"/>
      </right>
      <top style="double">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double">
        <color indexed="64"/>
      </left>
      <right style="medium">
        <color indexed="64"/>
      </right>
      <top/>
      <bottom style="medium">
        <color indexed="64"/>
      </bottom>
      <diagonal/>
    </border>
    <border>
      <left style="medium">
        <color indexed="64"/>
      </left>
      <right style="double">
        <color indexed="64"/>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auto="1"/>
      </right>
      <top style="thin">
        <color indexed="64"/>
      </top>
      <bottom style="hair">
        <color indexed="64"/>
      </bottom>
      <diagonal/>
    </border>
    <border>
      <left style="medium">
        <color indexed="64"/>
      </left>
      <right style="thin">
        <color indexed="64"/>
      </right>
      <top style="mediumDash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Dashed">
        <color indexed="64"/>
      </top>
      <bottom/>
      <diagonal/>
    </border>
    <border>
      <left/>
      <right/>
      <top style="mediumDashed">
        <color indexed="64"/>
      </top>
      <bottom/>
      <diagonal/>
    </border>
    <border>
      <left style="medium">
        <color indexed="64"/>
      </left>
      <right/>
      <top style="mediumDashed">
        <color indexed="64"/>
      </top>
      <bottom style="thin">
        <color indexed="64"/>
      </bottom>
      <diagonal/>
    </border>
    <border>
      <left/>
      <right/>
      <top/>
      <bottom style="mediumDashed">
        <color indexed="64"/>
      </bottom>
      <diagonal/>
    </border>
    <border>
      <left style="double">
        <color indexed="64"/>
      </left>
      <right/>
      <top style="thin">
        <color indexed="64"/>
      </top>
      <bottom style="thin">
        <color indexed="64"/>
      </bottom>
      <diagonal/>
    </border>
    <border>
      <left style="double">
        <color indexed="64"/>
      </left>
      <right style="hair">
        <color indexed="64"/>
      </right>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style="thin">
        <color indexed="64"/>
      </left>
      <right style="thin">
        <color auto="1"/>
      </right>
      <top/>
      <bottom style="medium">
        <color indexed="64"/>
      </bottom>
      <diagonal/>
    </border>
    <border>
      <left style="thin">
        <color indexed="64"/>
      </left>
      <right style="medium">
        <color indexed="64"/>
      </right>
      <top/>
      <bottom/>
      <diagonal/>
    </border>
    <border>
      <left style="thin">
        <color indexed="64"/>
      </left>
      <right/>
      <top/>
      <bottom style="hair">
        <color indexed="64"/>
      </bottom>
      <diagonal/>
    </border>
    <border>
      <left/>
      <right style="thin">
        <color auto="1"/>
      </right>
      <top/>
      <bottom style="hair">
        <color auto="1"/>
      </bottom>
      <diagonal/>
    </border>
    <border>
      <left style="thin">
        <color indexed="64"/>
      </left>
      <right style="medium">
        <color indexed="64"/>
      </right>
      <top/>
      <bottom style="hair">
        <color indexed="64"/>
      </bottom>
      <diagonal/>
    </border>
    <border>
      <left style="double">
        <color indexed="64"/>
      </left>
      <right style="medium">
        <color indexed="64"/>
      </right>
      <top style="medium">
        <color indexed="64"/>
      </top>
      <bottom style="thin">
        <color indexed="64"/>
      </bottom>
      <diagonal/>
    </border>
    <border>
      <left style="medium">
        <color indexed="64"/>
      </left>
      <right/>
      <top style="hair">
        <color indexed="64"/>
      </top>
      <bottom style="hair">
        <color indexed="64"/>
      </bottom>
      <diagonal/>
    </border>
    <border>
      <left style="double">
        <color indexed="64"/>
      </left>
      <right style="medium">
        <color indexed="64"/>
      </right>
      <top/>
      <bottom/>
      <diagonal/>
    </border>
    <border>
      <left style="double">
        <color indexed="64"/>
      </left>
      <right style="medium">
        <color indexed="64"/>
      </right>
      <top style="hair">
        <color indexed="64"/>
      </top>
      <bottom style="hair">
        <color indexed="64"/>
      </bottom>
      <diagonal/>
    </border>
  </borders>
  <cellStyleXfs count="5">
    <xf numFmtId="0" fontId="0" fillId="0" borderId="0"/>
    <xf numFmtId="6" fontId="3" fillId="0" borderId="0" applyFont="0" applyFill="0" applyBorder="0" applyAlignment="0" applyProtection="0">
      <alignment vertical="center"/>
    </xf>
    <xf numFmtId="0" fontId="2" fillId="0" borderId="0">
      <alignment vertical="center"/>
    </xf>
    <xf numFmtId="0" fontId="1" fillId="0" borderId="0">
      <alignment vertical="center"/>
    </xf>
    <xf numFmtId="0" fontId="3" fillId="0" borderId="0"/>
  </cellStyleXfs>
  <cellXfs count="725">
    <xf numFmtId="0" fontId="0" fillId="0" borderId="0" xfId="0"/>
    <xf numFmtId="0" fontId="8" fillId="0" borderId="0" xfId="0" applyFont="1"/>
    <xf numFmtId="176" fontId="0" fillId="0" borderId="0" xfId="0" applyNumberFormat="1"/>
    <xf numFmtId="0" fontId="6" fillId="0" borderId="0" xfId="0" applyFont="1" applyAlignment="1">
      <alignment vertical="center"/>
    </xf>
    <xf numFmtId="0" fontId="9" fillId="0" borderId="0" xfId="0" applyFont="1" applyAlignment="1">
      <alignment vertical="center"/>
    </xf>
    <xf numFmtId="5" fontId="0" fillId="0" borderId="0" xfId="0" applyNumberFormat="1"/>
    <xf numFmtId="0" fontId="18" fillId="0" borderId="0" xfId="0" applyFont="1"/>
    <xf numFmtId="0" fontId="11" fillId="0" borderId="0" xfId="0" applyFont="1"/>
    <xf numFmtId="0" fontId="0" fillId="0" borderId="0" xfId="0" applyAlignment="1">
      <alignment horizontal="left" vertical="top" wrapText="1"/>
    </xf>
    <xf numFmtId="177" fontId="0" fillId="0" borderId="0" xfId="0" applyNumberFormat="1"/>
    <xf numFmtId="178" fontId="0" fillId="0" borderId="0" xfId="0" applyNumberFormat="1"/>
    <xf numFmtId="0" fontId="6" fillId="0" borderId="0" xfId="0" applyFont="1" applyAlignment="1">
      <alignment horizontal="left"/>
    </xf>
    <xf numFmtId="0" fontId="0" fillId="0" borderId="0" xfId="0" applyAlignment="1">
      <alignment horizontal="left" vertical="center"/>
    </xf>
    <xf numFmtId="0" fontId="19" fillId="0" borderId="0" xfId="0" applyFont="1"/>
    <xf numFmtId="0" fontId="0" fillId="0" borderId="0" xfId="0" applyAlignment="1">
      <alignment horizontal="center" vertical="center"/>
    </xf>
    <xf numFmtId="0" fontId="10" fillId="0" borderId="0" xfId="0" applyFont="1" applyAlignment="1">
      <alignment horizontal="left" vertical="center"/>
    </xf>
    <xf numFmtId="0" fontId="17" fillId="0" borderId="0" xfId="0" applyFont="1" applyAlignment="1">
      <alignment horizontal="left" vertical="center"/>
    </xf>
    <xf numFmtId="177" fontId="19" fillId="0" borderId="0" xfId="0" applyNumberFormat="1" applyFont="1"/>
    <xf numFmtId="0" fontId="6" fillId="13" borderId="34" xfId="0" applyFont="1" applyFill="1" applyBorder="1" applyAlignment="1">
      <alignment horizontal="right"/>
    </xf>
    <xf numFmtId="0" fontId="6" fillId="13" borderId="23" xfId="0" applyFont="1" applyFill="1" applyBorder="1" applyAlignment="1">
      <alignment horizontal="left"/>
    </xf>
    <xf numFmtId="0" fontId="0" fillId="0" borderId="0" xfId="0" applyAlignment="1">
      <alignment horizontal="left"/>
    </xf>
    <xf numFmtId="0" fontId="10" fillId="0" borderId="0" xfId="0" applyFont="1"/>
    <xf numFmtId="0" fontId="6" fillId="14" borderId="5" xfId="0" applyFont="1" applyFill="1" applyBorder="1" applyAlignment="1">
      <alignment horizontal="center" vertical="top"/>
    </xf>
    <xf numFmtId="0" fontId="10" fillId="0" borderId="0" xfId="0" applyFont="1" applyAlignment="1">
      <alignment horizontal="left"/>
    </xf>
    <xf numFmtId="0" fontId="6" fillId="0" borderId="0" xfId="0" applyFont="1"/>
    <xf numFmtId="0" fontId="25" fillId="13" borderId="13" xfId="0" applyFont="1" applyFill="1" applyBorder="1" applyAlignment="1" applyProtection="1">
      <alignment horizontal="center" vertical="center"/>
      <protection locked="0"/>
    </xf>
    <xf numFmtId="0" fontId="25" fillId="13" borderId="6" xfId="0" quotePrefix="1" applyFont="1" applyFill="1" applyBorder="1" applyAlignment="1" applyProtection="1">
      <alignment horizontal="center" vertical="center"/>
      <protection locked="0"/>
    </xf>
    <xf numFmtId="0" fontId="26" fillId="13" borderId="15" xfId="0" applyFont="1" applyFill="1" applyBorder="1" applyAlignment="1" applyProtection="1">
      <alignment horizontal="center" vertical="center"/>
      <protection locked="0"/>
    </xf>
    <xf numFmtId="0" fontId="26" fillId="13" borderId="6" xfId="0" applyFont="1" applyFill="1" applyBorder="1" applyAlignment="1" applyProtection="1">
      <alignment horizontal="center" vertical="center"/>
      <protection locked="0"/>
    </xf>
    <xf numFmtId="0" fontId="26" fillId="13" borderId="6" xfId="0" quotePrefix="1" applyFont="1" applyFill="1" applyBorder="1" applyAlignment="1" applyProtection="1">
      <alignment horizontal="center" vertical="center"/>
      <protection locked="0"/>
    </xf>
    <xf numFmtId="0" fontId="26" fillId="13" borderId="13" xfId="0" quotePrefix="1" applyFont="1" applyFill="1" applyBorder="1" applyAlignment="1" applyProtection="1">
      <alignment horizontal="center" vertical="center"/>
      <protection locked="0"/>
    </xf>
    <xf numFmtId="0" fontId="26" fillId="13" borderId="13" xfId="0" applyFont="1" applyFill="1" applyBorder="1" applyAlignment="1" applyProtection="1">
      <alignment horizontal="center" vertical="center"/>
      <protection locked="0"/>
    </xf>
    <xf numFmtId="0" fontId="26" fillId="13" borderId="7" xfId="0" applyFont="1" applyFill="1" applyBorder="1" applyAlignment="1" applyProtection="1">
      <alignment horizontal="center" vertical="center"/>
      <protection locked="0"/>
    </xf>
    <xf numFmtId="0" fontId="10" fillId="0" borderId="0" xfId="0" applyFont="1" applyAlignment="1">
      <alignment horizontal="center" vertical="center"/>
    </xf>
    <xf numFmtId="0" fontId="11" fillId="0" borderId="0" xfId="0" applyFont="1" applyAlignment="1">
      <alignment horizontal="left"/>
    </xf>
    <xf numFmtId="0" fontId="10" fillId="0" borderId="0" xfId="0" applyFont="1" applyAlignment="1">
      <alignment horizontal="center" vertical="center" wrapText="1"/>
    </xf>
    <xf numFmtId="177" fontId="17" fillId="0" borderId="0" xfId="0" applyNumberFormat="1" applyFont="1" applyAlignment="1">
      <alignment horizontal="right"/>
    </xf>
    <xf numFmtId="0" fontId="6" fillId="0" borderId="0" xfId="0" applyFont="1" applyAlignment="1">
      <alignment horizontal="center" vertical="center" wrapText="1"/>
    </xf>
    <xf numFmtId="0" fontId="24" fillId="0" borderId="0" xfId="0" applyFont="1" applyAlignment="1">
      <alignment horizontal="center" vertical="center"/>
    </xf>
    <xf numFmtId="0" fontId="10" fillId="0" borderId="0" xfId="0" applyFont="1" applyAlignment="1">
      <alignment horizontal="left" vertical="center" wrapText="1"/>
    </xf>
    <xf numFmtId="177" fontId="21" fillId="0" borderId="0" xfId="0" applyNumberFormat="1" applyFont="1" applyAlignment="1">
      <alignment horizontal="right"/>
    </xf>
    <xf numFmtId="177" fontId="10" fillId="0" borderId="0" xfId="0" applyNumberFormat="1" applyFont="1"/>
    <xf numFmtId="0" fontId="33" fillId="0" borderId="14" xfId="2" quotePrefix="1" applyFont="1" applyBorder="1" applyAlignment="1">
      <alignment horizontal="center" vertical="center"/>
    </xf>
    <xf numFmtId="0" fontId="33" fillId="0" borderId="14" xfId="2" applyFont="1" applyBorder="1" applyAlignment="1">
      <alignment horizontal="center" vertical="center"/>
    </xf>
    <xf numFmtId="0" fontId="10" fillId="15" borderId="45" xfId="0" applyFont="1" applyFill="1" applyBorder="1" applyAlignment="1">
      <alignment horizontal="center" vertical="center"/>
    </xf>
    <xf numFmtId="0" fontId="10" fillId="14" borderId="5" xfId="0" applyFont="1" applyFill="1" applyBorder="1" applyAlignment="1">
      <alignment horizontal="center" vertical="center"/>
    </xf>
    <xf numFmtId="0" fontId="10" fillId="0" borderId="0" xfId="0" applyFont="1" applyAlignment="1">
      <alignment vertical="center" wrapText="1"/>
    </xf>
    <xf numFmtId="0" fontId="33" fillId="0" borderId="0" xfId="2" applyFont="1" applyAlignment="1">
      <alignment horizontal="center" vertical="center"/>
    </xf>
    <xf numFmtId="0" fontId="33" fillId="0" borderId="0" xfId="2" applyFont="1" applyAlignment="1">
      <alignment horizontal="right" vertical="center"/>
    </xf>
    <xf numFmtId="0" fontId="33" fillId="0" borderId="0" xfId="2" applyFont="1" applyAlignment="1">
      <alignment horizontal="left" vertical="center"/>
    </xf>
    <xf numFmtId="0" fontId="38" fillId="0" borderId="0" xfId="2" applyFont="1" applyAlignment="1">
      <alignment horizontal="center" vertical="center"/>
    </xf>
    <xf numFmtId="177" fontId="10" fillId="0" borderId="82" xfId="2" applyNumberFormat="1" applyFont="1" applyBorder="1" applyAlignment="1">
      <alignment horizontal="right" vertical="center"/>
    </xf>
    <xf numFmtId="177" fontId="10" fillId="0" borderId="83" xfId="2" applyNumberFormat="1" applyFont="1" applyBorder="1" applyAlignment="1">
      <alignment horizontal="right" vertical="center"/>
    </xf>
    <xf numFmtId="177" fontId="10" fillId="0" borderId="95" xfId="2" applyNumberFormat="1" applyFont="1" applyBorder="1" applyAlignment="1">
      <alignment horizontal="right" vertical="center"/>
    </xf>
    <xf numFmtId="177" fontId="39" fillId="0" borderId="0" xfId="2" applyNumberFormat="1" applyFont="1" applyAlignment="1">
      <alignment horizontal="right" vertical="center"/>
    </xf>
    <xf numFmtId="0" fontId="10" fillId="0" borderId="44" xfId="2" applyFont="1" applyBorder="1" applyAlignment="1">
      <alignment horizontal="center" vertical="center" wrapText="1"/>
    </xf>
    <xf numFmtId="179" fontId="33" fillId="0" borderId="0" xfId="2" applyNumberFormat="1" applyFont="1" applyAlignment="1">
      <alignment horizontal="left" vertical="center"/>
    </xf>
    <xf numFmtId="0" fontId="10" fillId="0" borderId="0" xfId="0" applyFont="1" applyAlignment="1">
      <alignment vertical="center"/>
    </xf>
    <xf numFmtId="0" fontId="10" fillId="0" borderId="14" xfId="0" applyFont="1" applyBorder="1" applyAlignment="1">
      <alignment horizontal="center" vertical="center"/>
    </xf>
    <xf numFmtId="0" fontId="10" fillId="0" borderId="0" xfId="0" applyFont="1" applyAlignment="1">
      <alignment horizontal="right" vertical="center"/>
    </xf>
    <xf numFmtId="31" fontId="10" fillId="0" borderId="0" xfId="0" applyNumberFormat="1" applyFont="1" applyAlignment="1">
      <alignment horizontal="left" vertical="center"/>
    </xf>
    <xf numFmtId="0" fontId="37" fillId="0" borderId="0" xfId="2" applyFont="1">
      <alignment vertical="center"/>
    </xf>
    <xf numFmtId="0" fontId="33" fillId="0" borderId="0" xfId="2" applyFont="1">
      <alignment vertical="center"/>
    </xf>
    <xf numFmtId="0" fontId="33" fillId="5" borderId="0" xfId="2" applyFont="1" applyFill="1">
      <alignment vertical="center"/>
    </xf>
    <xf numFmtId="177" fontId="33" fillId="0" borderId="0" xfId="2" applyNumberFormat="1" applyFont="1">
      <alignment vertical="center"/>
    </xf>
    <xf numFmtId="0" fontId="31" fillId="0" borderId="0" xfId="2" applyFont="1">
      <alignment vertical="center"/>
    </xf>
    <xf numFmtId="177" fontId="10" fillId="0" borderId="94" xfId="2" applyNumberFormat="1" applyFont="1" applyBorder="1">
      <alignment vertical="center"/>
    </xf>
    <xf numFmtId="177" fontId="10" fillId="0" borderId="62" xfId="2" applyNumberFormat="1" applyFont="1" applyBorder="1">
      <alignment vertical="center"/>
    </xf>
    <xf numFmtId="177" fontId="10" fillId="0" borderId="106" xfId="2" applyNumberFormat="1" applyFont="1" applyBorder="1">
      <alignment vertical="center"/>
    </xf>
    <xf numFmtId="177" fontId="10" fillId="0" borderId="107" xfId="2" applyNumberFormat="1" applyFont="1" applyBorder="1">
      <alignment vertical="center"/>
    </xf>
    <xf numFmtId="177" fontId="10" fillId="0" borderId="108" xfId="2" applyNumberFormat="1" applyFont="1" applyBorder="1">
      <alignment vertical="center"/>
    </xf>
    <xf numFmtId="177" fontId="10" fillId="0" borderId="95" xfId="2" applyNumberFormat="1" applyFont="1" applyBorder="1">
      <alignment vertical="center"/>
    </xf>
    <xf numFmtId="177" fontId="10" fillId="0" borderId="76" xfId="2" applyNumberFormat="1" applyFont="1" applyBorder="1">
      <alignment vertical="center"/>
    </xf>
    <xf numFmtId="177" fontId="10" fillId="0" borderId="77" xfId="2" applyNumberFormat="1" applyFont="1" applyBorder="1">
      <alignment vertical="center"/>
    </xf>
    <xf numFmtId="177" fontId="35" fillId="0" borderId="0" xfId="2" applyNumberFormat="1" applyFont="1">
      <alignment vertical="center"/>
    </xf>
    <xf numFmtId="177" fontId="10" fillId="7" borderId="50" xfId="2" applyNumberFormat="1" applyFont="1" applyFill="1" applyBorder="1">
      <alignment vertical="center"/>
    </xf>
    <xf numFmtId="0" fontId="10" fillId="14" borderId="36" xfId="0" quotePrefix="1" applyFont="1" applyFill="1" applyBorder="1" applyAlignment="1">
      <alignment horizontal="center" vertical="center"/>
    </xf>
    <xf numFmtId="0" fontId="10" fillId="14" borderId="32" xfId="0" quotePrefix="1" applyFont="1" applyFill="1" applyBorder="1" applyAlignment="1">
      <alignment horizontal="center" vertical="center"/>
    </xf>
    <xf numFmtId="0" fontId="10" fillId="14" borderId="32" xfId="0" applyFont="1" applyFill="1" applyBorder="1" applyAlignment="1">
      <alignment vertical="center"/>
    </xf>
    <xf numFmtId="180" fontId="10" fillId="15" borderId="19" xfId="0" applyNumberFormat="1" applyFont="1" applyFill="1" applyBorder="1" applyAlignment="1">
      <alignment horizontal="left" vertical="center"/>
    </xf>
    <xf numFmtId="0" fontId="10" fillId="15" borderId="38" xfId="0" applyFont="1" applyFill="1" applyBorder="1" applyAlignment="1">
      <alignment vertical="center"/>
    </xf>
    <xf numFmtId="0" fontId="38" fillId="0" borderId="0" xfId="2" applyFont="1" applyAlignment="1">
      <alignment horizontal="right" vertical="center"/>
    </xf>
    <xf numFmtId="0" fontId="41" fillId="0" borderId="0" xfId="2" applyFont="1">
      <alignment vertical="center"/>
    </xf>
    <xf numFmtId="0" fontId="41" fillId="0" borderId="0" xfId="2" applyFont="1" applyAlignment="1">
      <alignment horizontal="left" vertical="center"/>
    </xf>
    <xf numFmtId="0" fontId="6" fillId="15" borderId="13" xfId="0" quotePrefix="1" applyFont="1" applyFill="1" applyBorder="1" applyAlignment="1" applyProtection="1">
      <alignment horizontal="center" vertical="center"/>
      <protection locked="0"/>
    </xf>
    <xf numFmtId="0" fontId="6" fillId="15" borderId="15" xfId="0" applyFont="1" applyFill="1" applyBorder="1" applyAlignment="1" applyProtection="1">
      <alignment horizontal="center" vertical="center"/>
      <protection locked="0"/>
    </xf>
    <xf numFmtId="0" fontId="6" fillId="15" borderId="66" xfId="0" applyFont="1" applyFill="1" applyBorder="1" applyAlignment="1" applyProtection="1">
      <alignment horizontal="center" vertical="center"/>
      <protection locked="0"/>
    </xf>
    <xf numFmtId="0" fontId="6" fillId="15" borderId="6" xfId="0" applyFont="1" applyFill="1" applyBorder="1" applyAlignment="1" applyProtection="1">
      <alignment horizontal="center" vertical="center"/>
      <protection locked="0"/>
    </xf>
    <xf numFmtId="0" fontId="33" fillId="0" borderId="0" xfId="2" applyFont="1" applyAlignment="1">
      <alignment horizontal="left" vertical="top" wrapText="1"/>
    </xf>
    <xf numFmtId="0" fontId="33" fillId="0" borderId="0" xfId="2" applyFont="1" applyAlignment="1">
      <alignment vertical="top" wrapText="1"/>
    </xf>
    <xf numFmtId="0" fontId="38" fillId="0" borderId="0" xfId="2" applyFont="1" applyAlignment="1">
      <alignment horizontal="left" vertical="top"/>
    </xf>
    <xf numFmtId="0" fontId="10" fillId="0" borderId="0" xfId="2" applyFont="1" applyAlignment="1">
      <alignment horizontal="left" vertical="top" wrapText="1"/>
    </xf>
    <xf numFmtId="0" fontId="33" fillId="0" borderId="0" xfId="2" quotePrefix="1" applyFont="1" applyAlignment="1">
      <alignment horizontal="center" vertical="center"/>
    </xf>
    <xf numFmtId="0" fontId="40" fillId="0" borderId="0" xfId="2" applyFont="1" applyAlignment="1">
      <alignment horizontal="center" vertical="center"/>
    </xf>
    <xf numFmtId="6" fontId="0" fillId="0" borderId="0" xfId="0" applyNumberFormat="1"/>
    <xf numFmtId="177" fontId="10" fillId="0" borderId="84" xfId="2" applyNumberFormat="1" applyFont="1" applyBorder="1" applyAlignment="1">
      <alignment horizontal="right" vertical="center"/>
    </xf>
    <xf numFmtId="177" fontId="10" fillId="0" borderId="85" xfId="2" applyNumberFormat="1" applyFont="1" applyBorder="1">
      <alignment vertical="center"/>
    </xf>
    <xf numFmtId="177" fontId="17" fillId="8" borderId="13" xfId="0" applyNumberFormat="1" applyFont="1" applyFill="1" applyBorder="1"/>
    <xf numFmtId="177" fontId="17" fillId="8" borderId="23" xfId="0" applyNumberFormat="1" applyFont="1" applyFill="1" applyBorder="1"/>
    <xf numFmtId="177" fontId="17" fillId="8" borderId="14" xfId="0" applyNumberFormat="1" applyFont="1" applyFill="1" applyBorder="1"/>
    <xf numFmtId="177" fontId="17" fillId="5" borderId="23" xfId="0" applyNumberFormat="1" applyFont="1" applyFill="1" applyBorder="1"/>
    <xf numFmtId="177" fontId="17" fillId="6" borderId="23" xfId="0" applyNumberFormat="1" applyFont="1" applyFill="1" applyBorder="1"/>
    <xf numFmtId="177" fontId="17" fillId="6" borderId="14" xfId="0" applyNumberFormat="1" applyFont="1" applyFill="1" applyBorder="1"/>
    <xf numFmtId="177" fontId="17" fillId="6" borderId="13" xfId="0" applyNumberFormat="1" applyFont="1" applyFill="1" applyBorder="1"/>
    <xf numFmtId="0" fontId="10" fillId="0" borderId="0" xfId="2" applyFont="1">
      <alignment vertical="center"/>
    </xf>
    <xf numFmtId="181" fontId="6" fillId="15" borderId="13" xfId="0" applyNumberFormat="1" applyFont="1" applyFill="1" applyBorder="1" applyAlignment="1" applyProtection="1">
      <alignment horizontal="center" vertical="center"/>
      <protection locked="0"/>
    </xf>
    <xf numFmtId="181" fontId="6" fillId="15" borderId="15" xfId="0" quotePrefix="1" applyNumberFormat="1" applyFont="1" applyFill="1" applyBorder="1" applyAlignment="1" applyProtection="1">
      <alignment horizontal="center" vertical="center"/>
      <protection locked="0"/>
    </xf>
    <xf numFmtId="182" fontId="6" fillId="15" borderId="13" xfId="0" applyNumberFormat="1" applyFont="1" applyFill="1" applyBorder="1" applyAlignment="1" applyProtection="1">
      <alignment horizontal="center" vertical="center"/>
      <protection locked="0"/>
    </xf>
    <xf numFmtId="183" fontId="6" fillId="15" borderId="15" xfId="0" applyNumberFormat="1" applyFont="1" applyFill="1" applyBorder="1" applyAlignment="1" applyProtection="1">
      <alignment horizontal="center" vertical="center"/>
      <protection locked="0"/>
    </xf>
    <xf numFmtId="184" fontId="43" fillId="15" borderId="13" xfId="0" quotePrefix="1" applyNumberFormat="1" applyFont="1" applyFill="1" applyBorder="1" applyAlignment="1" applyProtection="1">
      <alignment horizontal="center" vertical="center"/>
      <protection locked="0"/>
    </xf>
    <xf numFmtId="183" fontId="6" fillId="15" borderId="13" xfId="0" applyNumberFormat="1" applyFont="1" applyFill="1" applyBorder="1" applyAlignment="1" applyProtection="1">
      <alignment horizontal="center" vertical="center"/>
      <protection locked="0"/>
    </xf>
    <xf numFmtId="185" fontId="33" fillId="0" borderId="0" xfId="2" applyNumberFormat="1" applyFont="1">
      <alignment vertical="center"/>
    </xf>
    <xf numFmtId="0" fontId="19" fillId="0" borderId="0" xfId="2" applyFont="1">
      <alignment vertical="center"/>
    </xf>
    <xf numFmtId="177" fontId="19" fillId="0" borderId="0" xfId="2" applyNumberFormat="1" applyFont="1">
      <alignment vertical="center"/>
    </xf>
    <xf numFmtId="0" fontId="45" fillId="5" borderId="0" xfId="2" applyFont="1" applyFill="1">
      <alignment vertical="center"/>
    </xf>
    <xf numFmtId="0" fontId="33" fillId="17" borderId="40" xfId="2" applyFont="1" applyFill="1" applyBorder="1" applyAlignment="1">
      <alignment horizontal="right" vertical="top"/>
    </xf>
    <xf numFmtId="0" fontId="33" fillId="17" borderId="92" xfId="2" applyFont="1" applyFill="1" applyBorder="1" applyAlignment="1">
      <alignment horizontal="right" vertical="top"/>
    </xf>
    <xf numFmtId="0" fontId="15" fillId="14" borderId="32" xfId="0" quotePrefix="1" applyFont="1" applyFill="1" applyBorder="1" applyAlignment="1">
      <alignment horizontal="right" vertical="center"/>
    </xf>
    <xf numFmtId="0" fontId="29" fillId="14" borderId="31" xfId="0" quotePrefix="1" applyFont="1" applyFill="1" applyBorder="1" applyAlignment="1">
      <alignment horizontal="right" vertical="center"/>
    </xf>
    <xf numFmtId="0" fontId="28" fillId="14" borderId="31" xfId="0" quotePrefix="1" applyFont="1" applyFill="1" applyBorder="1" applyAlignment="1">
      <alignment horizontal="right" vertical="center"/>
    </xf>
    <xf numFmtId="0" fontId="41" fillId="5" borderId="14" xfId="0" applyFont="1" applyFill="1" applyBorder="1"/>
    <xf numFmtId="0" fontId="41" fillId="10" borderId="14" xfId="0" applyFont="1" applyFill="1" applyBorder="1"/>
    <xf numFmtId="0" fontId="10" fillId="0" borderId="117" xfId="0" applyFont="1" applyBorder="1" applyAlignment="1">
      <alignment horizontal="center" vertical="center"/>
    </xf>
    <xf numFmtId="0" fontId="33" fillId="0" borderId="117" xfId="2" applyFont="1" applyBorder="1" applyAlignment="1">
      <alignment horizontal="center" vertical="center"/>
    </xf>
    <xf numFmtId="0" fontId="10" fillId="0" borderId="0" xfId="2" applyFont="1" applyAlignment="1">
      <alignment horizontal="left" vertical="center"/>
    </xf>
    <xf numFmtId="177" fontId="10" fillId="0" borderId="135" xfId="2" applyNumberFormat="1" applyFont="1" applyBorder="1">
      <alignment vertical="center"/>
    </xf>
    <xf numFmtId="177" fontId="44" fillId="0" borderId="138" xfId="2" applyNumberFormat="1" applyFont="1" applyBorder="1">
      <alignment vertical="center"/>
    </xf>
    <xf numFmtId="0" fontId="48" fillId="18" borderId="0" xfId="2" applyFont="1" applyFill="1" applyAlignment="1">
      <alignment horizontal="center" vertical="center"/>
    </xf>
    <xf numFmtId="0" fontId="48" fillId="11" borderId="0" xfId="2" applyFont="1" applyFill="1" applyAlignment="1">
      <alignment horizontal="center" vertical="center" wrapText="1"/>
    </xf>
    <xf numFmtId="5" fontId="49" fillId="0" borderId="0" xfId="2" applyNumberFormat="1" applyFont="1">
      <alignment vertical="center"/>
    </xf>
    <xf numFmtId="0" fontId="10" fillId="7" borderId="99" xfId="2" applyFont="1" applyFill="1" applyBorder="1" applyAlignment="1">
      <alignment horizontal="center" vertical="center"/>
    </xf>
    <xf numFmtId="0" fontId="10" fillId="7" borderId="100" xfId="2" applyFont="1" applyFill="1" applyBorder="1" applyAlignment="1">
      <alignment horizontal="center" vertical="center"/>
    </xf>
    <xf numFmtId="0" fontId="10" fillId="7" borderId="101" xfId="2" applyFont="1" applyFill="1" applyBorder="1" applyAlignment="1">
      <alignment horizontal="center" vertical="center"/>
    </xf>
    <xf numFmtId="0" fontId="10" fillId="7" borderId="109" xfId="2" applyFont="1" applyFill="1" applyBorder="1" applyAlignment="1">
      <alignment horizontal="center" vertical="center"/>
    </xf>
    <xf numFmtId="0" fontId="10" fillId="7" borderId="110" xfId="2" applyFont="1" applyFill="1" applyBorder="1" applyAlignment="1">
      <alignment horizontal="center" vertical="center"/>
    </xf>
    <xf numFmtId="0" fontId="10" fillId="7" borderId="111" xfId="2" applyFont="1" applyFill="1" applyBorder="1" applyAlignment="1">
      <alignment horizontal="center" vertical="center"/>
    </xf>
    <xf numFmtId="0" fontId="33" fillId="5" borderId="1" xfId="0" applyFont="1" applyFill="1" applyBorder="1" applyAlignment="1">
      <alignment horizontal="left" vertical="center"/>
    </xf>
    <xf numFmtId="0" fontId="51" fillId="5" borderId="25" xfId="0" applyFont="1" applyFill="1" applyBorder="1" applyAlignment="1">
      <alignment horizontal="left" vertical="center"/>
    </xf>
    <xf numFmtId="0" fontId="41" fillId="5" borderId="1" xfId="0" applyFont="1" applyFill="1" applyBorder="1"/>
    <xf numFmtId="0" fontId="41" fillId="5" borderId="25" xfId="0" applyFont="1" applyFill="1" applyBorder="1"/>
    <xf numFmtId="0" fontId="41" fillId="5" borderId="6" xfId="0" applyFont="1" applyFill="1" applyBorder="1"/>
    <xf numFmtId="0" fontId="33" fillId="9" borderId="1" xfId="0" applyFont="1" applyFill="1" applyBorder="1" applyAlignment="1">
      <alignment horizontal="left" vertical="center"/>
    </xf>
    <xf numFmtId="0" fontId="42" fillId="9" borderId="25" xfId="0" applyFont="1" applyFill="1" applyBorder="1" applyAlignment="1">
      <alignment horizontal="left" vertical="center"/>
    </xf>
    <xf numFmtId="0" fontId="41" fillId="9" borderId="1" xfId="0" applyFont="1" applyFill="1" applyBorder="1"/>
    <xf numFmtId="0" fontId="41" fillId="9" borderId="25" xfId="0" applyFont="1" applyFill="1" applyBorder="1"/>
    <xf numFmtId="0" fontId="41" fillId="9" borderId="13" xfId="0" applyFont="1" applyFill="1" applyBorder="1"/>
    <xf numFmtId="0" fontId="33" fillId="5" borderId="14" xfId="0" applyFont="1" applyFill="1" applyBorder="1" applyAlignment="1">
      <alignment horizontal="left" vertical="center"/>
    </xf>
    <xf numFmtId="0" fontId="42" fillId="5" borderId="22" xfId="0" applyFont="1" applyFill="1" applyBorder="1" applyAlignment="1">
      <alignment horizontal="left" vertical="center"/>
    </xf>
    <xf numFmtId="0" fontId="41" fillId="5" borderId="22" xfId="0" applyFont="1" applyFill="1" applyBorder="1"/>
    <xf numFmtId="0" fontId="41" fillId="5" borderId="13" xfId="0" applyFont="1" applyFill="1" applyBorder="1"/>
    <xf numFmtId="0" fontId="33" fillId="9" borderId="14" xfId="0" applyFont="1" applyFill="1" applyBorder="1" applyAlignment="1">
      <alignment horizontal="left" vertical="center"/>
    </xf>
    <xf numFmtId="0" fontId="42" fillId="9" borderId="22" xfId="0" applyFont="1" applyFill="1" applyBorder="1" applyAlignment="1">
      <alignment horizontal="left" vertical="center" wrapText="1"/>
    </xf>
    <xf numFmtId="0" fontId="41" fillId="9" borderId="14" xfId="0" applyFont="1" applyFill="1" applyBorder="1"/>
    <xf numFmtId="0" fontId="41" fillId="9" borderId="22" xfId="0" applyFont="1" applyFill="1" applyBorder="1"/>
    <xf numFmtId="0" fontId="33" fillId="9" borderId="12" xfId="0" applyFont="1" applyFill="1" applyBorder="1" applyAlignment="1">
      <alignment horizontal="left" vertical="center"/>
    </xf>
    <xf numFmtId="0" fontId="51" fillId="9" borderId="47" xfId="0" applyFont="1" applyFill="1" applyBorder="1" applyAlignment="1">
      <alignment horizontal="left" vertical="center"/>
    </xf>
    <xf numFmtId="0" fontId="41" fillId="9" borderId="12" xfId="0" applyFont="1" applyFill="1" applyBorder="1"/>
    <xf numFmtId="0" fontId="41" fillId="9" borderId="47" xfId="0" applyFont="1" applyFill="1" applyBorder="1"/>
    <xf numFmtId="0" fontId="41" fillId="9" borderId="15" xfId="0" applyFont="1" applyFill="1" applyBorder="1"/>
    <xf numFmtId="0" fontId="33" fillId="9" borderId="125" xfId="0" applyFont="1" applyFill="1" applyBorder="1" applyAlignment="1">
      <alignment horizontal="left" vertical="center"/>
    </xf>
    <xf numFmtId="0" fontId="51" fillId="9" borderId="126" xfId="0" applyFont="1" applyFill="1" applyBorder="1" applyAlignment="1">
      <alignment horizontal="left" vertical="center"/>
    </xf>
    <xf numFmtId="0" fontId="41" fillId="9" borderId="125" xfId="0" applyFont="1" applyFill="1" applyBorder="1"/>
    <xf numFmtId="0" fontId="41" fillId="9" borderId="126" xfId="0" applyFont="1" applyFill="1" applyBorder="1"/>
    <xf numFmtId="0" fontId="41" fillId="9" borderId="127" xfId="0" applyFont="1" applyFill="1" applyBorder="1"/>
    <xf numFmtId="0" fontId="42" fillId="5" borderId="22" xfId="0" applyFont="1" applyFill="1" applyBorder="1" applyAlignment="1">
      <alignment horizontal="left" vertical="center" wrapText="1"/>
    </xf>
    <xf numFmtId="0" fontId="41" fillId="9" borderId="6" xfId="0" applyFont="1" applyFill="1" applyBorder="1"/>
    <xf numFmtId="0" fontId="42" fillId="5" borderId="25" xfId="0" applyFont="1" applyFill="1" applyBorder="1" applyAlignment="1">
      <alignment horizontal="left" vertical="center"/>
    </xf>
    <xf numFmtId="0" fontId="42" fillId="9" borderId="22" xfId="0" applyFont="1" applyFill="1" applyBorder="1" applyAlignment="1">
      <alignment horizontal="left" vertical="center"/>
    </xf>
    <xf numFmtId="0" fontId="51" fillId="9" borderId="22" xfId="0" applyFont="1" applyFill="1" applyBorder="1" applyAlignment="1">
      <alignment horizontal="left" vertical="center"/>
    </xf>
    <xf numFmtId="0" fontId="33" fillId="5" borderId="12" xfId="0" applyFont="1" applyFill="1" applyBorder="1" applyAlignment="1">
      <alignment horizontal="left" vertical="center"/>
    </xf>
    <xf numFmtId="0" fontId="51" fillId="5" borderId="47" xfId="0" applyFont="1" applyFill="1" applyBorder="1" applyAlignment="1">
      <alignment horizontal="left" vertical="center"/>
    </xf>
    <xf numFmtId="0" fontId="41" fillId="6" borderId="6" xfId="0" applyFont="1" applyFill="1" applyBorder="1"/>
    <xf numFmtId="0" fontId="33" fillId="10" borderId="1" xfId="0" applyFont="1" applyFill="1" applyBorder="1" applyAlignment="1">
      <alignment horizontal="left" vertical="center"/>
    </xf>
    <xf numFmtId="0" fontId="42" fillId="10" borderId="25" xfId="0" applyFont="1" applyFill="1" applyBorder="1" applyAlignment="1">
      <alignment horizontal="left" vertical="center"/>
    </xf>
    <xf numFmtId="0" fontId="41" fillId="10" borderId="1" xfId="0" applyFont="1" applyFill="1" applyBorder="1"/>
    <xf numFmtId="0" fontId="41" fillId="10" borderId="25" xfId="0" applyFont="1" applyFill="1" applyBorder="1"/>
    <xf numFmtId="0" fontId="41" fillId="10" borderId="13" xfId="0" applyFont="1" applyFill="1" applyBorder="1"/>
    <xf numFmtId="0" fontId="33" fillId="6" borderId="1" xfId="0" applyFont="1" applyFill="1" applyBorder="1" applyAlignment="1">
      <alignment horizontal="left" vertical="center"/>
    </xf>
    <xf numFmtId="0" fontId="41" fillId="6" borderId="1" xfId="0" applyFont="1" applyFill="1" applyBorder="1"/>
    <xf numFmtId="0" fontId="41" fillId="6" borderId="25" xfId="0" applyFont="1" applyFill="1" applyBorder="1"/>
    <xf numFmtId="0" fontId="41" fillId="6" borderId="13" xfId="0" applyFont="1" applyFill="1" applyBorder="1"/>
    <xf numFmtId="0" fontId="33" fillId="6" borderId="14" xfId="0" applyFont="1" applyFill="1" applyBorder="1" applyAlignment="1">
      <alignment horizontal="left" vertical="center"/>
    </xf>
    <xf numFmtId="0" fontId="42" fillId="6" borderId="25" xfId="0" applyFont="1" applyFill="1" applyBorder="1" applyAlignment="1">
      <alignment horizontal="left" vertical="center"/>
    </xf>
    <xf numFmtId="0" fontId="33" fillId="10" borderId="14" xfId="0" applyFont="1" applyFill="1" applyBorder="1" applyAlignment="1">
      <alignment horizontal="left" vertical="center"/>
    </xf>
    <xf numFmtId="0" fontId="42" fillId="10" borderId="25" xfId="0" applyFont="1" applyFill="1" applyBorder="1" applyAlignment="1">
      <alignment horizontal="left" vertical="center" wrapText="1"/>
    </xf>
    <xf numFmtId="0" fontId="41" fillId="10" borderId="22" xfId="0" applyFont="1" applyFill="1" applyBorder="1"/>
    <xf numFmtId="0" fontId="41" fillId="6" borderId="14" xfId="0" applyFont="1" applyFill="1" applyBorder="1"/>
    <xf numFmtId="0" fontId="41" fillId="6" borderId="22" xfId="0" applyFont="1" applyFill="1" applyBorder="1"/>
    <xf numFmtId="0" fontId="33" fillId="6" borderId="14" xfId="0" applyFont="1" applyFill="1" applyBorder="1" applyAlignment="1">
      <alignment horizontal="left" vertical="center" wrapText="1"/>
    </xf>
    <xf numFmtId="0" fontId="33" fillId="10" borderId="14" xfId="0" applyFont="1" applyFill="1" applyBorder="1" applyAlignment="1">
      <alignment horizontal="left" vertical="center" wrapText="1"/>
    </xf>
    <xf numFmtId="0" fontId="42" fillId="6" borderId="25" xfId="0" applyFont="1" applyFill="1" applyBorder="1" applyAlignment="1">
      <alignment horizontal="left" vertical="center" wrapText="1"/>
    </xf>
    <xf numFmtId="0" fontId="41" fillId="10" borderId="12" xfId="0" applyFont="1" applyFill="1" applyBorder="1"/>
    <xf numFmtId="0" fontId="41" fillId="10" borderId="47" xfId="0" applyFont="1" applyFill="1" applyBorder="1"/>
    <xf numFmtId="0" fontId="41" fillId="6" borderId="12" xfId="0" applyFont="1" applyFill="1" applyBorder="1"/>
    <xf numFmtId="0" fontId="41" fillId="6" borderId="47" xfId="0" applyFont="1" applyFill="1" applyBorder="1"/>
    <xf numFmtId="0" fontId="51" fillId="0" borderId="0" xfId="0" applyFont="1"/>
    <xf numFmtId="0" fontId="51" fillId="0" borderId="2" xfId="0" applyFont="1" applyBorder="1" applyAlignment="1">
      <alignment horizontal="center" vertical="center"/>
    </xf>
    <xf numFmtId="0" fontId="51" fillId="0" borderId="3" xfId="0" applyFont="1" applyBorder="1" applyAlignment="1">
      <alignment horizontal="center" vertical="center"/>
    </xf>
    <xf numFmtId="0" fontId="33" fillId="2" borderId="3" xfId="0" applyFont="1" applyFill="1" applyBorder="1" applyAlignment="1">
      <alignment horizontal="center" vertical="center" wrapText="1"/>
    </xf>
    <xf numFmtId="0" fontId="33" fillId="2" borderId="21" xfId="0" applyFont="1" applyFill="1" applyBorder="1" applyAlignment="1">
      <alignment horizontal="center" vertical="center" wrapText="1"/>
    </xf>
    <xf numFmtId="0" fontId="52" fillId="2" borderId="21" xfId="0" applyFont="1" applyFill="1" applyBorder="1" applyAlignment="1">
      <alignment horizontal="center" vertical="center" wrapText="1"/>
    </xf>
    <xf numFmtId="0" fontId="33" fillId="2" borderId="4" xfId="0" applyFont="1" applyFill="1" applyBorder="1" applyAlignment="1">
      <alignment horizontal="center" vertical="center" wrapText="1"/>
    </xf>
    <xf numFmtId="0" fontId="33" fillId="10" borderId="2" xfId="0" applyFont="1" applyFill="1" applyBorder="1" applyAlignment="1">
      <alignment horizontal="center" vertical="center" wrapText="1"/>
    </xf>
    <xf numFmtId="0" fontId="33" fillId="10" borderId="3" xfId="0" applyFont="1" applyFill="1" applyBorder="1" applyAlignment="1">
      <alignment horizontal="center" vertical="center" wrapText="1"/>
    </xf>
    <xf numFmtId="0" fontId="33" fillId="10" borderId="21" xfId="0" applyFont="1" applyFill="1" applyBorder="1" applyAlignment="1">
      <alignment horizontal="center" vertical="center" wrapText="1"/>
    </xf>
    <xf numFmtId="0" fontId="52" fillId="10" borderId="21" xfId="0" applyFont="1" applyFill="1" applyBorder="1" applyAlignment="1">
      <alignment horizontal="center" vertical="center" wrapText="1"/>
    </xf>
    <xf numFmtId="0" fontId="33" fillId="10" borderId="4" xfId="0" applyFont="1" applyFill="1" applyBorder="1" applyAlignment="1">
      <alignment horizontal="center" vertical="center" wrapText="1"/>
    </xf>
    <xf numFmtId="0" fontId="33" fillId="12" borderId="2" xfId="0" applyFont="1" applyFill="1" applyBorder="1" applyAlignment="1">
      <alignment horizontal="center" vertical="center" wrapText="1"/>
    </xf>
    <xf numFmtId="0" fontId="33" fillId="12" borderId="3" xfId="0" applyFont="1" applyFill="1" applyBorder="1" applyAlignment="1">
      <alignment horizontal="center" vertical="center" wrapText="1"/>
    </xf>
    <xf numFmtId="0" fontId="52" fillId="12" borderId="3" xfId="0" applyFont="1" applyFill="1" applyBorder="1" applyAlignment="1">
      <alignment horizontal="center" vertical="center" wrapText="1"/>
    </xf>
    <xf numFmtId="0" fontId="33" fillId="12" borderId="4" xfId="0" applyFont="1" applyFill="1" applyBorder="1" applyAlignment="1">
      <alignment horizontal="center" vertical="center" wrapText="1"/>
    </xf>
    <xf numFmtId="0" fontId="33" fillId="12" borderId="49" xfId="0" applyFont="1" applyFill="1" applyBorder="1" applyAlignment="1">
      <alignment horizontal="center" vertical="center" wrapText="1"/>
    </xf>
    <xf numFmtId="177" fontId="41" fillId="9" borderId="26" xfId="0" applyNumberFormat="1" applyFont="1" applyFill="1" applyBorder="1"/>
    <xf numFmtId="177" fontId="41" fillId="5" borderId="27" xfId="0" applyNumberFormat="1" applyFont="1" applyFill="1" applyBorder="1"/>
    <xf numFmtId="177" fontId="41" fillId="5" borderId="1" xfId="0" applyNumberFormat="1" applyFont="1" applyFill="1" applyBorder="1"/>
    <xf numFmtId="177" fontId="41" fillId="5" borderId="25" xfId="0" applyNumberFormat="1" applyFont="1" applyFill="1" applyBorder="1"/>
    <xf numFmtId="177" fontId="41" fillId="9" borderId="27" xfId="0" applyNumberFormat="1" applyFont="1" applyFill="1" applyBorder="1"/>
    <xf numFmtId="177" fontId="41" fillId="9" borderId="1" xfId="0" applyNumberFormat="1" applyFont="1" applyFill="1" applyBorder="1"/>
    <xf numFmtId="177" fontId="41" fillId="9" borderId="25" xfId="0" applyNumberFormat="1" applyFont="1" applyFill="1" applyBorder="1"/>
    <xf numFmtId="177" fontId="41" fillId="5" borderId="26" xfId="0" applyNumberFormat="1" applyFont="1" applyFill="1" applyBorder="1"/>
    <xf numFmtId="177" fontId="41" fillId="5" borderId="14" xfId="0" applyNumberFormat="1" applyFont="1" applyFill="1" applyBorder="1"/>
    <xf numFmtId="177" fontId="41" fillId="5" borderId="22" xfId="0" applyNumberFormat="1" applyFont="1" applyFill="1" applyBorder="1"/>
    <xf numFmtId="177" fontId="41" fillId="9" borderId="14" xfId="0" applyNumberFormat="1" applyFont="1" applyFill="1" applyBorder="1"/>
    <xf numFmtId="177" fontId="41" fillId="9" borderId="22" xfId="0" applyNumberFormat="1" applyFont="1" applyFill="1" applyBorder="1"/>
    <xf numFmtId="177" fontId="41" fillId="9" borderId="46" xfId="0" applyNumberFormat="1" applyFont="1" applyFill="1" applyBorder="1"/>
    <xf numFmtId="177" fontId="41" fillId="9" borderId="12" xfId="0" applyNumberFormat="1" applyFont="1" applyFill="1" applyBorder="1"/>
    <xf numFmtId="177" fontId="41" fillId="9" borderId="47" xfId="0" applyNumberFormat="1" applyFont="1" applyFill="1" applyBorder="1"/>
    <xf numFmtId="177" fontId="41" fillId="9" borderId="124" xfId="0" applyNumberFormat="1" applyFont="1" applyFill="1" applyBorder="1"/>
    <xf numFmtId="177" fontId="41" fillId="9" borderId="125" xfId="0" applyNumberFormat="1" applyFont="1" applyFill="1" applyBorder="1"/>
    <xf numFmtId="177" fontId="41" fillId="9" borderId="126" xfId="0" applyNumberFormat="1" applyFont="1" applyFill="1" applyBorder="1"/>
    <xf numFmtId="0" fontId="41" fillId="5" borderId="33" xfId="0" applyFont="1" applyFill="1" applyBorder="1"/>
    <xf numFmtId="0" fontId="41" fillId="5" borderId="43" xfId="0" applyFont="1" applyFill="1" applyBorder="1"/>
    <xf numFmtId="0" fontId="41" fillId="9" borderId="33" xfId="0" applyFont="1" applyFill="1" applyBorder="1"/>
    <xf numFmtId="0" fontId="41" fillId="9" borderId="43" xfId="0" applyFont="1" applyFill="1" applyBorder="1"/>
    <xf numFmtId="0" fontId="41" fillId="10" borderId="6" xfId="0" applyFont="1" applyFill="1" applyBorder="1"/>
    <xf numFmtId="177" fontId="41" fillId="10" borderId="27" xfId="0" applyNumberFormat="1" applyFont="1" applyFill="1" applyBorder="1"/>
    <xf numFmtId="177" fontId="41" fillId="10" borderId="35" xfId="0" applyNumberFormat="1" applyFont="1" applyFill="1" applyBorder="1"/>
    <xf numFmtId="177" fontId="41" fillId="10" borderId="1" xfId="0" applyNumberFormat="1" applyFont="1" applyFill="1" applyBorder="1"/>
    <xf numFmtId="177" fontId="41" fillId="6" borderId="27" xfId="0" applyNumberFormat="1" applyFont="1" applyFill="1" applyBorder="1"/>
    <xf numFmtId="177" fontId="41" fillId="6" borderId="35" xfId="0" applyNumberFormat="1" applyFont="1" applyFill="1" applyBorder="1"/>
    <xf numFmtId="177" fontId="41" fillId="6" borderId="1" xfId="0" applyNumberFormat="1" applyFont="1" applyFill="1" applyBorder="1"/>
    <xf numFmtId="177" fontId="41" fillId="10" borderId="26" xfId="0" applyNumberFormat="1" applyFont="1" applyFill="1" applyBorder="1"/>
    <xf numFmtId="177" fontId="41" fillId="10" borderId="14" xfId="0" applyNumberFormat="1" applyFont="1" applyFill="1" applyBorder="1"/>
    <xf numFmtId="177" fontId="41" fillId="6" borderId="26" xfId="0" applyNumberFormat="1" applyFont="1" applyFill="1" applyBorder="1"/>
    <xf numFmtId="177" fontId="41" fillId="6" borderId="14" xfId="0" applyNumberFormat="1" applyFont="1" applyFill="1" applyBorder="1"/>
    <xf numFmtId="0" fontId="41" fillId="10" borderId="15" xfId="0" applyFont="1" applyFill="1" applyBorder="1"/>
    <xf numFmtId="177" fontId="41" fillId="10" borderId="46" xfId="0" applyNumberFormat="1" applyFont="1" applyFill="1" applyBorder="1"/>
    <xf numFmtId="177" fontId="41" fillId="10" borderId="12" xfId="0" applyNumberFormat="1" applyFont="1" applyFill="1" applyBorder="1"/>
    <xf numFmtId="0" fontId="33" fillId="6" borderId="12" xfId="0" applyFont="1" applyFill="1" applyBorder="1" applyAlignment="1">
      <alignment horizontal="left" vertical="center"/>
    </xf>
    <xf numFmtId="0" fontId="41" fillId="6" borderId="15" xfId="0" applyFont="1" applyFill="1" applyBorder="1"/>
    <xf numFmtId="177" fontId="41" fillId="6" borderId="46" xfId="0" applyNumberFormat="1" applyFont="1" applyFill="1" applyBorder="1"/>
    <xf numFmtId="177" fontId="41" fillId="6" borderId="12" xfId="0" applyNumberFormat="1" applyFont="1" applyFill="1" applyBorder="1"/>
    <xf numFmtId="0" fontId="33" fillId="10" borderId="12" xfId="0" applyFont="1" applyFill="1" applyBorder="1" applyAlignment="1">
      <alignment horizontal="left" vertical="center"/>
    </xf>
    <xf numFmtId="185" fontId="50" fillId="0" borderId="0" xfId="2" applyNumberFormat="1" applyFont="1">
      <alignment vertical="center"/>
    </xf>
    <xf numFmtId="0" fontId="18" fillId="5" borderId="6" xfId="0" applyFont="1" applyFill="1" applyBorder="1"/>
    <xf numFmtId="0" fontId="18" fillId="9" borderId="25" xfId="0" applyFont="1" applyFill="1" applyBorder="1"/>
    <xf numFmtId="187" fontId="6" fillId="15" borderId="13" xfId="0" applyNumberFormat="1" applyFont="1" applyFill="1" applyBorder="1" applyAlignment="1">
      <alignment horizontal="center" vertical="center"/>
    </xf>
    <xf numFmtId="187" fontId="50" fillId="15" borderId="13" xfId="0" applyNumberFormat="1" applyFont="1" applyFill="1" applyBorder="1" applyAlignment="1">
      <alignment horizontal="center" vertical="center"/>
    </xf>
    <xf numFmtId="0" fontId="18" fillId="5" borderId="25" xfId="0" applyFont="1" applyFill="1" applyBorder="1"/>
    <xf numFmtId="0" fontId="41" fillId="5" borderId="68" xfId="0" applyFont="1" applyFill="1" applyBorder="1"/>
    <xf numFmtId="0" fontId="41" fillId="5" borderId="51" xfId="0" applyFont="1" applyFill="1" applyBorder="1"/>
    <xf numFmtId="0" fontId="6" fillId="15" borderId="139" xfId="0" applyFont="1" applyFill="1" applyBorder="1" applyAlignment="1" applyProtection="1">
      <alignment horizontal="center" vertical="center"/>
      <protection locked="0"/>
    </xf>
    <xf numFmtId="0" fontId="51" fillId="0" borderId="0" xfId="0" applyFont="1" applyAlignment="1">
      <alignment horizontal="left"/>
    </xf>
    <xf numFmtId="0" fontId="19" fillId="9" borderId="14" xfId="0" applyFont="1" applyFill="1" applyBorder="1"/>
    <xf numFmtId="0" fontId="18" fillId="9" borderId="22" xfId="0" applyFont="1" applyFill="1" applyBorder="1"/>
    <xf numFmtId="0" fontId="53" fillId="5" borderId="22" xfId="0" applyFont="1" applyFill="1" applyBorder="1" applyAlignment="1">
      <alignment horizontal="left" vertical="center"/>
    </xf>
    <xf numFmtId="0" fontId="19" fillId="5" borderId="1" xfId="0" applyFont="1" applyFill="1" applyBorder="1"/>
    <xf numFmtId="0" fontId="19" fillId="5" borderId="25" xfId="0" applyFont="1" applyFill="1" applyBorder="1"/>
    <xf numFmtId="177" fontId="19" fillId="5" borderId="14" xfId="0" applyNumberFormat="1" applyFont="1" applyFill="1" applyBorder="1"/>
    <xf numFmtId="177" fontId="19" fillId="5" borderId="1" xfId="0" applyNumberFormat="1" applyFont="1" applyFill="1" applyBorder="1"/>
    <xf numFmtId="177" fontId="19" fillId="5" borderId="25" xfId="0" applyNumberFormat="1" applyFont="1" applyFill="1" applyBorder="1"/>
    <xf numFmtId="177" fontId="19" fillId="5" borderId="26" xfId="0" applyNumberFormat="1" applyFont="1" applyFill="1" applyBorder="1"/>
    <xf numFmtId="0" fontId="10" fillId="5" borderId="14" xfId="0" applyFont="1" applyFill="1" applyBorder="1" applyAlignment="1">
      <alignment horizontal="left" vertical="center"/>
    </xf>
    <xf numFmtId="0" fontId="10" fillId="5" borderId="1" xfId="0" applyFont="1" applyFill="1" applyBorder="1" applyAlignment="1">
      <alignment horizontal="left" vertical="center"/>
    </xf>
    <xf numFmtId="0" fontId="17" fillId="5" borderId="25" xfId="0" applyFont="1" applyFill="1" applyBorder="1" applyAlignment="1">
      <alignment horizontal="left" vertical="center" wrapText="1"/>
    </xf>
    <xf numFmtId="177" fontId="19" fillId="9" borderId="14" xfId="0" applyNumberFormat="1" applyFont="1" applyFill="1" applyBorder="1"/>
    <xf numFmtId="177" fontId="19" fillId="9" borderId="1" xfId="0" applyNumberFormat="1" applyFont="1" applyFill="1" applyBorder="1"/>
    <xf numFmtId="177" fontId="19" fillId="9" borderId="25" xfId="0" applyNumberFormat="1" applyFont="1" applyFill="1" applyBorder="1"/>
    <xf numFmtId="177" fontId="19" fillId="9" borderId="26" xfId="0" applyNumberFormat="1" applyFont="1" applyFill="1" applyBorder="1"/>
    <xf numFmtId="0" fontId="19" fillId="9" borderId="1" xfId="0" applyFont="1" applyFill="1" applyBorder="1"/>
    <xf numFmtId="0" fontId="10" fillId="9" borderId="14" xfId="0" applyFont="1" applyFill="1" applyBorder="1" applyAlignment="1">
      <alignment horizontal="left" vertical="center"/>
    </xf>
    <xf numFmtId="0" fontId="10" fillId="9" borderId="1" xfId="0" applyFont="1" applyFill="1" applyBorder="1" applyAlignment="1">
      <alignment horizontal="left" vertical="center" wrapText="1"/>
    </xf>
    <xf numFmtId="0" fontId="17" fillId="9" borderId="25" xfId="0" applyFont="1" applyFill="1" applyBorder="1" applyAlignment="1">
      <alignment horizontal="left" vertical="center" wrapText="1"/>
    </xf>
    <xf numFmtId="0" fontId="19" fillId="5" borderId="14" xfId="0" applyFont="1" applyFill="1" applyBorder="1"/>
    <xf numFmtId="0" fontId="41" fillId="5" borderId="32" xfId="0" applyFont="1" applyFill="1" applyBorder="1"/>
    <xf numFmtId="0" fontId="41" fillId="9" borderId="32" xfId="0" applyFont="1" applyFill="1" applyBorder="1"/>
    <xf numFmtId="0" fontId="41" fillId="5" borderId="31" xfId="0" applyFont="1" applyFill="1" applyBorder="1"/>
    <xf numFmtId="0" fontId="41" fillId="9" borderId="31" xfId="0" applyFont="1" applyFill="1" applyBorder="1"/>
    <xf numFmtId="0" fontId="41" fillId="9" borderId="36" xfId="0" applyFont="1" applyFill="1" applyBorder="1"/>
    <xf numFmtId="0" fontId="41" fillId="9" borderId="143" xfId="0" applyFont="1" applyFill="1" applyBorder="1"/>
    <xf numFmtId="0" fontId="19" fillId="9" borderId="31" xfId="0" applyFont="1" applyFill="1" applyBorder="1"/>
    <xf numFmtId="0" fontId="51" fillId="0" borderId="21" xfId="0" applyFont="1" applyBorder="1" applyAlignment="1">
      <alignment horizontal="center" vertical="center"/>
    </xf>
    <xf numFmtId="0" fontId="33" fillId="2" borderId="2" xfId="0" applyFont="1" applyFill="1" applyBorder="1" applyAlignment="1">
      <alignment horizontal="center" vertical="center" wrapText="1"/>
    </xf>
    <xf numFmtId="0" fontId="19" fillId="5" borderId="32" xfId="0" applyFont="1" applyFill="1" applyBorder="1"/>
    <xf numFmtId="0" fontId="19" fillId="9" borderId="32" xfId="0" applyFont="1" applyFill="1" applyBorder="1"/>
    <xf numFmtId="177" fontId="41" fillId="5" borderId="31" xfId="0" applyNumberFormat="1" applyFont="1" applyFill="1" applyBorder="1"/>
    <xf numFmtId="177" fontId="41" fillId="9" borderId="32" xfId="0" applyNumberFormat="1" applyFont="1" applyFill="1" applyBorder="1"/>
    <xf numFmtId="177" fontId="41" fillId="9" borderId="31" xfId="0" applyNumberFormat="1" applyFont="1" applyFill="1" applyBorder="1"/>
    <xf numFmtId="177" fontId="41" fillId="9" borderId="36" xfId="0" applyNumberFormat="1" applyFont="1" applyFill="1" applyBorder="1"/>
    <xf numFmtId="177" fontId="41" fillId="9" borderId="143" xfId="0" applyNumberFormat="1" applyFont="1" applyFill="1" applyBorder="1"/>
    <xf numFmtId="177" fontId="19" fillId="5" borderId="31" xfId="0" applyNumberFormat="1" applyFont="1" applyFill="1" applyBorder="1"/>
    <xf numFmtId="177" fontId="19" fillId="9" borderId="31" xfId="0" applyNumberFormat="1" applyFont="1" applyFill="1" applyBorder="1"/>
    <xf numFmtId="177" fontId="41" fillId="5" borderId="32" xfId="0" applyNumberFormat="1" applyFont="1" applyFill="1" applyBorder="1"/>
    <xf numFmtId="0" fontId="10" fillId="10" borderId="14" xfId="0" applyFont="1" applyFill="1" applyBorder="1" applyAlignment="1">
      <alignment horizontal="left" vertical="center"/>
    </xf>
    <xf numFmtId="0" fontId="17" fillId="10" borderId="25" xfId="0" applyFont="1" applyFill="1" applyBorder="1" applyAlignment="1">
      <alignment horizontal="left" vertical="center" wrapText="1"/>
    </xf>
    <xf numFmtId="0" fontId="19" fillId="10" borderId="14" xfId="0" applyFont="1" applyFill="1" applyBorder="1"/>
    <xf numFmtId="0" fontId="19" fillId="10" borderId="22" xfId="0" applyFont="1" applyFill="1" applyBorder="1"/>
    <xf numFmtId="0" fontId="19" fillId="10" borderId="13" xfId="0" applyFont="1" applyFill="1" applyBorder="1"/>
    <xf numFmtId="177" fontId="19" fillId="10" borderId="14" xfId="0" applyNumberFormat="1" applyFont="1" applyFill="1" applyBorder="1"/>
    <xf numFmtId="177" fontId="19" fillId="10" borderId="26" xfId="0" applyNumberFormat="1" applyFont="1" applyFill="1" applyBorder="1"/>
    <xf numFmtId="0" fontId="10" fillId="6" borderId="14" xfId="0" applyFont="1" applyFill="1" applyBorder="1" applyAlignment="1">
      <alignment horizontal="left" vertical="center"/>
    </xf>
    <xf numFmtId="0" fontId="17" fillId="6" borderId="25" xfId="0" applyFont="1" applyFill="1" applyBorder="1" applyAlignment="1">
      <alignment horizontal="left" vertical="center"/>
    </xf>
    <xf numFmtId="0" fontId="19" fillId="6" borderId="14" xfId="0" applyFont="1" applyFill="1" applyBorder="1"/>
    <xf numFmtId="0" fontId="19" fillId="6" borderId="22" xfId="0" applyFont="1" applyFill="1" applyBorder="1"/>
    <xf numFmtId="0" fontId="19" fillId="6" borderId="13" xfId="0" applyFont="1" applyFill="1" applyBorder="1"/>
    <xf numFmtId="177" fontId="19" fillId="6" borderId="1" xfId="0" applyNumberFormat="1" applyFont="1" applyFill="1" applyBorder="1"/>
    <xf numFmtId="177" fontId="19" fillId="6" borderId="14" xfId="0" applyNumberFormat="1" applyFont="1" applyFill="1" applyBorder="1"/>
    <xf numFmtId="177" fontId="19" fillId="6" borderId="26" xfId="0" applyNumberFormat="1" applyFont="1" applyFill="1" applyBorder="1"/>
    <xf numFmtId="0" fontId="10" fillId="10" borderId="14" xfId="0" applyFont="1" applyFill="1" applyBorder="1" applyAlignment="1">
      <alignment horizontal="left" vertical="center" wrapText="1"/>
    </xf>
    <xf numFmtId="0" fontId="17" fillId="10" borderId="25" xfId="0" applyFont="1" applyFill="1" applyBorder="1" applyAlignment="1">
      <alignment horizontal="left" vertical="center"/>
    </xf>
    <xf numFmtId="177" fontId="19" fillId="10" borderId="1" xfId="0" applyNumberFormat="1" applyFont="1" applyFill="1" applyBorder="1"/>
    <xf numFmtId="0" fontId="10" fillId="0" borderId="23" xfId="0" applyFont="1" applyBorder="1" applyAlignment="1">
      <alignment horizontal="center" vertical="center" wrapText="1"/>
    </xf>
    <xf numFmtId="0" fontId="10" fillId="6" borderId="14" xfId="0" applyFont="1" applyFill="1" applyBorder="1" applyAlignment="1">
      <alignment horizontal="left" vertical="center" wrapText="1"/>
    </xf>
    <xf numFmtId="0" fontId="18" fillId="6" borderId="14" xfId="0" applyFont="1" applyFill="1" applyBorder="1"/>
    <xf numFmtId="0" fontId="42" fillId="6" borderId="22" xfId="0" applyFont="1" applyFill="1" applyBorder="1" applyAlignment="1">
      <alignment horizontal="left" vertical="center" wrapText="1"/>
    </xf>
    <xf numFmtId="0" fontId="33" fillId="0" borderId="0" xfId="0" applyFont="1" applyAlignment="1">
      <alignment horizontal="center" vertical="center" wrapText="1"/>
    </xf>
    <xf numFmtId="0" fontId="41" fillId="0" borderId="0" xfId="0" applyFont="1"/>
    <xf numFmtId="0" fontId="42" fillId="6" borderId="22" xfId="0" applyFont="1" applyFill="1" applyBorder="1" applyAlignment="1">
      <alignment horizontal="left" vertical="center"/>
    </xf>
    <xf numFmtId="0" fontId="41" fillId="10" borderId="32" xfId="0" applyFont="1" applyFill="1" applyBorder="1"/>
    <xf numFmtId="0" fontId="41" fillId="6" borderId="32" xfId="0" applyFont="1" applyFill="1" applyBorder="1"/>
    <xf numFmtId="0" fontId="19" fillId="10" borderId="31" xfId="0" applyFont="1" applyFill="1" applyBorder="1"/>
    <xf numFmtId="0" fontId="19" fillId="6" borderId="31" xfId="0" applyFont="1" applyFill="1" applyBorder="1"/>
    <xf numFmtId="0" fontId="41" fillId="10" borderId="31" xfId="0" applyFont="1" applyFill="1" applyBorder="1"/>
    <xf numFmtId="0" fontId="41" fillId="6" borderId="31" xfId="0" applyFont="1" applyFill="1" applyBorder="1"/>
    <xf numFmtId="0" fontId="41" fillId="6" borderId="36" xfId="0" applyFont="1" applyFill="1" applyBorder="1"/>
    <xf numFmtId="0" fontId="41" fillId="10" borderId="36" xfId="0" applyFont="1" applyFill="1" applyBorder="1"/>
    <xf numFmtId="0" fontId="18" fillId="6" borderId="32" xfId="0" applyFont="1" applyFill="1" applyBorder="1"/>
    <xf numFmtId="177" fontId="41" fillId="10" borderId="32" xfId="0" applyNumberFormat="1" applyFont="1" applyFill="1" applyBorder="1"/>
    <xf numFmtId="177" fontId="41" fillId="10" borderId="6" xfId="0" applyNumberFormat="1" applyFont="1" applyFill="1" applyBorder="1"/>
    <xf numFmtId="177" fontId="41" fillId="6" borderId="32" xfId="0" applyNumberFormat="1" applyFont="1" applyFill="1" applyBorder="1"/>
    <xf numFmtId="177" fontId="41" fillId="6" borderId="6" xfId="0" applyNumberFormat="1" applyFont="1" applyFill="1" applyBorder="1"/>
    <xf numFmtId="177" fontId="19" fillId="10" borderId="31" xfId="0" applyNumberFormat="1" applyFont="1" applyFill="1" applyBorder="1"/>
    <xf numFmtId="177" fontId="19" fillId="10" borderId="13" xfId="0" applyNumberFormat="1" applyFont="1" applyFill="1" applyBorder="1"/>
    <xf numFmtId="177" fontId="19" fillId="6" borderId="32" xfId="0" applyNumberFormat="1" applyFont="1" applyFill="1" applyBorder="1"/>
    <xf numFmtId="177" fontId="19" fillId="6" borderId="13" xfId="0" applyNumberFormat="1" applyFont="1" applyFill="1" applyBorder="1"/>
    <xf numFmtId="177" fontId="19" fillId="10" borderId="32" xfId="0" applyNumberFormat="1" applyFont="1" applyFill="1" applyBorder="1"/>
    <xf numFmtId="177" fontId="18" fillId="6" borderId="13" xfId="0" applyNumberFormat="1" applyFont="1" applyFill="1" applyBorder="1"/>
    <xf numFmtId="177" fontId="41" fillId="10" borderId="31" xfId="0" applyNumberFormat="1" applyFont="1" applyFill="1" applyBorder="1"/>
    <xf numFmtId="177" fontId="41" fillId="10" borderId="13" xfId="0" applyNumberFormat="1" applyFont="1" applyFill="1" applyBorder="1"/>
    <xf numFmtId="177" fontId="41" fillId="6" borderId="31" xfId="0" applyNumberFormat="1" applyFont="1" applyFill="1" applyBorder="1"/>
    <xf numFmtId="177" fontId="41" fillId="6" borderId="13" xfId="0" applyNumberFormat="1" applyFont="1" applyFill="1" applyBorder="1"/>
    <xf numFmtId="177" fontId="41" fillId="6" borderId="36" xfId="0" applyNumberFormat="1" applyFont="1" applyFill="1" applyBorder="1"/>
    <xf numFmtId="177" fontId="41" fillId="6" borderId="15" xfId="0" applyNumberFormat="1" applyFont="1" applyFill="1" applyBorder="1"/>
    <xf numFmtId="177" fontId="41" fillId="10" borderId="36" xfId="0" applyNumberFormat="1" applyFont="1" applyFill="1" applyBorder="1"/>
    <xf numFmtId="177" fontId="41" fillId="10" borderId="15" xfId="0" applyNumberFormat="1" applyFont="1" applyFill="1" applyBorder="1"/>
    <xf numFmtId="0" fontId="10" fillId="0" borderId="14" xfId="0" applyFont="1" applyBorder="1" applyAlignment="1">
      <alignment horizontal="center" vertical="center" wrapText="1"/>
    </xf>
    <xf numFmtId="0" fontId="21" fillId="0" borderId="14" xfId="0" applyFont="1" applyBorder="1" applyAlignment="1">
      <alignment horizontal="center" vertical="center" wrapText="1"/>
    </xf>
    <xf numFmtId="0" fontId="10" fillId="0" borderId="13" xfId="0" applyFont="1" applyBorder="1" applyAlignment="1">
      <alignment horizontal="center" vertical="center" wrapText="1"/>
    </xf>
    <xf numFmtId="0" fontId="41" fillId="5" borderId="36" xfId="0" applyFont="1" applyFill="1" applyBorder="1"/>
    <xf numFmtId="0" fontId="41" fillId="5" borderId="47" xfId="0" applyFont="1" applyFill="1" applyBorder="1"/>
    <xf numFmtId="0" fontId="41" fillId="5" borderId="15" xfId="0" applyFont="1" applyFill="1" applyBorder="1"/>
    <xf numFmtId="0" fontId="41" fillId="5" borderId="12" xfId="0" applyFont="1" applyFill="1" applyBorder="1"/>
    <xf numFmtId="177" fontId="41" fillId="5" borderId="36" xfId="0" applyNumberFormat="1" applyFont="1" applyFill="1" applyBorder="1"/>
    <xf numFmtId="177" fontId="41" fillId="5" borderId="12" xfId="0" applyNumberFormat="1" applyFont="1" applyFill="1" applyBorder="1"/>
    <xf numFmtId="177" fontId="41" fillId="5" borderId="47" xfId="0" applyNumberFormat="1" applyFont="1" applyFill="1" applyBorder="1"/>
    <xf numFmtId="177" fontId="41" fillId="5" borderId="46" xfId="0" applyNumberFormat="1" applyFont="1" applyFill="1" applyBorder="1"/>
    <xf numFmtId="0" fontId="42" fillId="9" borderId="126" xfId="0" applyFont="1" applyFill="1" applyBorder="1" applyAlignment="1">
      <alignment horizontal="left" vertical="center"/>
    </xf>
    <xf numFmtId="0" fontId="41" fillId="0" borderId="146" xfId="0" applyFont="1" applyBorder="1"/>
    <xf numFmtId="0" fontId="41" fillId="9" borderId="147" xfId="0" applyFont="1" applyFill="1" applyBorder="1"/>
    <xf numFmtId="0" fontId="38" fillId="17" borderId="40" xfId="2" applyFont="1" applyFill="1" applyBorder="1" applyAlignment="1">
      <alignment horizontal="left" vertical="top"/>
    </xf>
    <xf numFmtId="0" fontId="38" fillId="17" borderId="90" xfId="2" applyFont="1" applyFill="1" applyBorder="1" applyAlignment="1">
      <alignment horizontal="left" vertical="top"/>
    </xf>
    <xf numFmtId="0" fontId="33" fillId="17" borderId="90" xfId="2" applyFont="1" applyFill="1" applyBorder="1" applyAlignment="1">
      <alignment horizontal="left" vertical="top" wrapText="1"/>
    </xf>
    <xf numFmtId="0" fontId="38" fillId="17" borderId="52" xfId="2" applyFont="1" applyFill="1" applyBorder="1" applyAlignment="1">
      <alignment vertical="top"/>
    </xf>
    <xf numFmtId="0" fontId="38" fillId="17" borderId="53" xfId="2" applyFont="1" applyFill="1" applyBorder="1" applyAlignment="1">
      <alignment vertical="top"/>
    </xf>
    <xf numFmtId="0" fontId="18" fillId="10" borderId="14" xfId="0" applyFont="1" applyFill="1" applyBorder="1"/>
    <xf numFmtId="0" fontId="42" fillId="19" borderId="0" xfId="2" applyFont="1" applyFill="1" applyAlignment="1">
      <alignment horizontal="center" vertical="center"/>
    </xf>
    <xf numFmtId="0" fontId="42" fillId="11" borderId="0" xfId="2" applyFont="1" applyFill="1" applyAlignment="1">
      <alignment horizontal="center" vertical="center" wrapText="1"/>
    </xf>
    <xf numFmtId="5" fontId="33" fillId="0" borderId="0" xfId="2" applyNumberFormat="1" applyFont="1">
      <alignment vertical="center"/>
    </xf>
    <xf numFmtId="177" fontId="10" fillId="0" borderId="149" xfId="2" applyNumberFormat="1" applyFont="1" applyBorder="1" applyAlignment="1">
      <alignment horizontal="right" vertical="center"/>
    </xf>
    <xf numFmtId="177" fontId="10" fillId="0" borderId="104" xfId="2" applyNumberFormat="1" applyFont="1" applyBorder="1" applyAlignment="1">
      <alignment horizontal="right" vertical="center"/>
    </xf>
    <xf numFmtId="177" fontId="10" fillId="0" borderId="34" xfId="2" applyNumberFormat="1" applyFont="1" applyBorder="1" applyAlignment="1">
      <alignment horizontal="right" vertical="center"/>
    </xf>
    <xf numFmtId="177" fontId="10" fillId="0" borderId="150" xfId="2" applyNumberFormat="1" applyFont="1" applyBorder="1" applyAlignment="1">
      <alignment horizontal="right" vertical="center"/>
    </xf>
    <xf numFmtId="177" fontId="10" fillId="0" borderId="151" xfId="2" applyNumberFormat="1" applyFont="1" applyBorder="1">
      <alignment vertical="center"/>
    </xf>
    <xf numFmtId="177" fontId="10" fillId="0" borderId="60" xfId="2" applyNumberFormat="1" applyFont="1" applyBorder="1">
      <alignment vertical="center"/>
    </xf>
    <xf numFmtId="177" fontId="10" fillId="0" borderId="152" xfId="2" applyNumberFormat="1" applyFont="1" applyBorder="1" applyAlignment="1">
      <alignment horizontal="right" vertical="center"/>
    </xf>
    <xf numFmtId="177" fontId="10" fillId="0" borderId="115" xfId="2" applyNumberFormat="1" applyFont="1" applyBorder="1" applyAlignment="1">
      <alignment horizontal="right" vertical="center"/>
    </xf>
    <xf numFmtId="177" fontId="10" fillId="0" borderId="154" xfId="2" applyNumberFormat="1" applyFont="1" applyBorder="1">
      <alignment vertical="center"/>
    </xf>
    <xf numFmtId="177" fontId="10" fillId="0" borderId="69" xfId="2" applyNumberFormat="1" applyFont="1" applyBorder="1">
      <alignment vertical="center"/>
    </xf>
    <xf numFmtId="177" fontId="10" fillId="0" borderId="75" xfId="2" applyNumberFormat="1" applyFont="1" applyBorder="1">
      <alignment vertical="center"/>
    </xf>
    <xf numFmtId="0" fontId="33" fillId="0" borderId="42" xfId="2" applyFont="1" applyBorder="1">
      <alignment vertical="center"/>
    </xf>
    <xf numFmtId="177" fontId="33" fillId="0" borderId="0" xfId="2" applyNumberFormat="1" applyFont="1" applyAlignment="1">
      <alignment horizontal="center" vertical="center"/>
    </xf>
    <xf numFmtId="0" fontId="10" fillId="17" borderId="40" xfId="2" applyFont="1" applyFill="1" applyBorder="1" applyAlignment="1">
      <alignment horizontal="right" vertical="top"/>
    </xf>
    <xf numFmtId="0" fontId="38" fillId="17" borderId="53" xfId="2" applyFont="1" applyFill="1" applyBorder="1" applyAlignment="1">
      <alignment horizontal="left" vertical="top"/>
    </xf>
    <xf numFmtId="0" fontId="38" fillId="17" borderId="87" xfId="2" applyFont="1" applyFill="1" applyBorder="1" applyAlignment="1">
      <alignment horizontal="left" vertical="top"/>
    </xf>
    <xf numFmtId="0" fontId="38" fillId="17" borderId="0" xfId="2" applyFont="1" applyFill="1" applyAlignment="1">
      <alignment horizontal="left" vertical="top"/>
    </xf>
    <xf numFmtId="0" fontId="33" fillId="17" borderId="0" xfId="2" applyFont="1" applyFill="1" applyAlignment="1">
      <alignment horizontal="left" vertical="top" wrapText="1"/>
    </xf>
    <xf numFmtId="0" fontId="10" fillId="17" borderId="0" xfId="2" applyFont="1" applyFill="1" applyAlignment="1">
      <alignment horizontal="left" vertical="top" wrapText="1"/>
    </xf>
    <xf numFmtId="0" fontId="41" fillId="5" borderId="14" xfId="0" applyFont="1" applyFill="1" applyBorder="1" applyAlignment="1">
      <alignment horizontal="left" vertical="center"/>
    </xf>
    <xf numFmtId="0" fontId="19" fillId="5" borderId="6" xfId="0" applyFont="1" applyFill="1" applyBorder="1"/>
    <xf numFmtId="0" fontId="41" fillId="9" borderId="14" xfId="0" applyFont="1" applyFill="1" applyBorder="1" applyAlignment="1">
      <alignment horizontal="left" vertical="center"/>
    </xf>
    <xf numFmtId="0" fontId="19" fillId="5" borderId="12" xfId="0" applyFont="1" applyFill="1" applyBorder="1"/>
    <xf numFmtId="0" fontId="41" fillId="6" borderId="0" xfId="0" applyFont="1" applyFill="1"/>
    <xf numFmtId="0" fontId="15" fillId="14" borderId="8" xfId="0" quotePrefix="1" applyFont="1" applyFill="1" applyBorder="1" applyAlignment="1">
      <alignment horizontal="right" vertical="center"/>
    </xf>
    <xf numFmtId="0" fontId="10" fillId="14" borderId="8" xfId="0" quotePrefix="1" applyFont="1" applyFill="1" applyBorder="1" applyAlignment="1">
      <alignment horizontal="center" vertical="center"/>
    </xf>
    <xf numFmtId="0" fontId="19" fillId="9" borderId="22" xfId="0" applyFont="1" applyFill="1" applyBorder="1"/>
    <xf numFmtId="0" fontId="19" fillId="9" borderId="13" xfId="0" applyFont="1" applyFill="1" applyBorder="1"/>
    <xf numFmtId="0" fontId="19" fillId="5" borderId="13" xfId="0" applyFont="1" applyFill="1" applyBorder="1"/>
    <xf numFmtId="0" fontId="19" fillId="9" borderId="25" xfId="0" applyFont="1" applyFill="1" applyBorder="1"/>
    <xf numFmtId="0" fontId="19" fillId="9" borderId="6" xfId="0" applyFont="1" applyFill="1" applyBorder="1"/>
    <xf numFmtId="0" fontId="51" fillId="5" borderId="40" xfId="0" applyFont="1" applyFill="1" applyBorder="1" applyAlignment="1">
      <alignment horizontal="center" vertical="center"/>
    </xf>
    <xf numFmtId="0" fontId="6" fillId="15" borderId="156" xfId="0" applyFont="1" applyFill="1" applyBorder="1" applyAlignment="1" applyProtection="1">
      <alignment horizontal="center" vertical="center"/>
      <protection locked="0"/>
    </xf>
    <xf numFmtId="0" fontId="56" fillId="13" borderId="47" xfId="0" quotePrefix="1" applyFont="1" applyFill="1" applyBorder="1" applyAlignment="1" applyProtection="1">
      <alignment horizontal="center" vertical="center"/>
      <protection locked="0"/>
    </xf>
    <xf numFmtId="0" fontId="56" fillId="13" borderId="71" xfId="0" quotePrefix="1" applyFont="1" applyFill="1" applyBorder="1" applyAlignment="1" applyProtection="1">
      <alignment horizontal="center" vertical="center"/>
      <protection locked="0"/>
    </xf>
    <xf numFmtId="0" fontId="56" fillId="13" borderId="28" xfId="0" quotePrefix="1" applyFont="1" applyFill="1" applyBorder="1" applyAlignment="1" applyProtection="1">
      <alignment horizontal="center" vertical="center"/>
      <protection locked="0"/>
    </xf>
    <xf numFmtId="177" fontId="41" fillId="9" borderId="9" xfId="0" applyNumberFormat="1" applyFont="1" applyFill="1" applyBorder="1"/>
    <xf numFmtId="177" fontId="41" fillId="5" borderId="55" xfId="0" applyNumberFormat="1" applyFont="1" applyFill="1" applyBorder="1"/>
    <xf numFmtId="0" fontId="26" fillId="13" borderId="159" xfId="0" applyFont="1" applyFill="1" applyBorder="1" applyAlignment="1" applyProtection="1">
      <alignment horizontal="center" vertical="center"/>
      <protection locked="0"/>
    </xf>
    <xf numFmtId="0" fontId="17" fillId="6" borderId="25" xfId="0" applyFont="1" applyFill="1" applyBorder="1" applyAlignment="1">
      <alignment horizontal="left" vertical="center" wrapText="1"/>
    </xf>
    <xf numFmtId="0" fontId="41" fillId="10" borderId="0" xfId="0" applyFont="1" applyFill="1"/>
    <xf numFmtId="0" fontId="17" fillId="5" borderId="22" xfId="0" applyFont="1" applyFill="1" applyBorder="1" applyAlignment="1">
      <alignment horizontal="left" vertical="center" wrapText="1"/>
    </xf>
    <xf numFmtId="0" fontId="19" fillId="5" borderId="31" xfId="0" applyFont="1" applyFill="1" applyBorder="1"/>
    <xf numFmtId="0" fontId="19" fillId="5" borderId="22" xfId="0" applyFont="1" applyFill="1" applyBorder="1"/>
    <xf numFmtId="0" fontId="17" fillId="9" borderId="22" xfId="0" applyFont="1" applyFill="1" applyBorder="1" applyAlignment="1">
      <alignment horizontal="left" vertical="center" wrapText="1"/>
    </xf>
    <xf numFmtId="0" fontId="19" fillId="5" borderId="14" xfId="0" applyFont="1" applyFill="1" applyBorder="1" applyAlignment="1">
      <alignment horizontal="left" vertical="center" wrapText="1"/>
    </xf>
    <xf numFmtId="0" fontId="17" fillId="9" borderId="25" xfId="0" applyFont="1" applyFill="1" applyBorder="1" applyAlignment="1">
      <alignment horizontal="left" vertical="center"/>
    </xf>
    <xf numFmtId="0" fontId="19" fillId="6" borderId="32" xfId="0" applyFont="1" applyFill="1" applyBorder="1"/>
    <xf numFmtId="0" fontId="19" fillId="6" borderId="1" xfId="0" applyFont="1" applyFill="1" applyBorder="1"/>
    <xf numFmtId="177" fontId="19" fillId="6" borderId="35" xfId="0" applyNumberFormat="1" applyFont="1" applyFill="1" applyBorder="1"/>
    <xf numFmtId="0" fontId="19" fillId="6" borderId="12" xfId="0" applyFont="1" applyFill="1" applyBorder="1"/>
    <xf numFmtId="0" fontId="19" fillId="10" borderId="12" xfId="0" applyFont="1" applyFill="1" applyBorder="1"/>
    <xf numFmtId="0" fontId="33" fillId="6" borderId="14" xfId="0" applyFont="1" applyFill="1" applyBorder="1" applyAlignment="1">
      <alignment vertical="center"/>
    </xf>
    <xf numFmtId="177" fontId="42" fillId="6" borderId="26" xfId="0" applyNumberFormat="1" applyFont="1" applyFill="1" applyBorder="1"/>
    <xf numFmtId="0" fontId="18" fillId="6" borderId="31" xfId="0" applyFont="1" applyFill="1" applyBorder="1"/>
    <xf numFmtId="177" fontId="19" fillId="6" borderId="31" xfId="0" applyNumberFormat="1" applyFont="1" applyFill="1" applyBorder="1"/>
    <xf numFmtId="0" fontId="41" fillId="10" borderId="90" xfId="0" applyFont="1" applyFill="1" applyBorder="1"/>
    <xf numFmtId="0" fontId="19" fillId="10" borderId="23" xfId="0" applyFont="1" applyFill="1" applyBorder="1"/>
    <xf numFmtId="0" fontId="41" fillId="10" borderId="31" xfId="0" applyFont="1" applyFill="1" applyBorder="1" applyAlignment="1">
      <alignment wrapText="1"/>
    </xf>
    <xf numFmtId="0" fontId="10" fillId="10" borderId="1" xfId="0" applyFont="1" applyFill="1" applyBorder="1" applyAlignment="1">
      <alignment horizontal="left" vertical="center"/>
    </xf>
    <xf numFmtId="0" fontId="10" fillId="10" borderId="9" xfId="0" applyFont="1" applyFill="1" applyBorder="1" applyAlignment="1">
      <alignment horizontal="left" vertical="center" wrapText="1"/>
    </xf>
    <xf numFmtId="0" fontId="17" fillId="10" borderId="28" xfId="0" applyFont="1" applyFill="1" applyBorder="1" applyAlignment="1">
      <alignment horizontal="left" vertical="center"/>
    </xf>
    <xf numFmtId="0" fontId="19" fillId="10" borderId="36" xfId="0" applyFont="1" applyFill="1" applyBorder="1"/>
    <xf numFmtId="0" fontId="19" fillId="10" borderId="47" xfId="0" applyFont="1" applyFill="1" applyBorder="1"/>
    <xf numFmtId="0" fontId="19" fillId="10" borderId="0" xfId="0" applyFont="1" applyFill="1"/>
    <xf numFmtId="0" fontId="19" fillId="10" borderId="15" xfId="0" applyFont="1" applyFill="1" applyBorder="1"/>
    <xf numFmtId="177" fontId="19" fillId="10" borderId="36" xfId="0" applyNumberFormat="1" applyFont="1" applyFill="1" applyBorder="1"/>
    <xf numFmtId="177" fontId="19" fillId="10" borderId="12" xfId="0" applyNumberFormat="1" applyFont="1" applyFill="1" applyBorder="1"/>
    <xf numFmtId="177" fontId="19" fillId="10" borderId="15" xfId="0" applyNumberFormat="1" applyFont="1" applyFill="1" applyBorder="1"/>
    <xf numFmtId="177" fontId="19" fillId="10" borderId="46" xfId="0" applyNumberFormat="1" applyFont="1" applyFill="1" applyBorder="1"/>
    <xf numFmtId="0" fontId="33" fillId="10" borderId="30" xfId="0" applyFont="1" applyFill="1" applyBorder="1" applyAlignment="1">
      <alignment horizontal="left" vertical="center"/>
    </xf>
    <xf numFmtId="0" fontId="33" fillId="10" borderId="30" xfId="0" applyFont="1" applyFill="1" applyBorder="1" applyAlignment="1">
      <alignment horizontal="left" vertical="center" wrapText="1"/>
    </xf>
    <xf numFmtId="0" fontId="42" fillId="10" borderId="19" xfId="0" applyFont="1" applyFill="1" applyBorder="1" applyAlignment="1">
      <alignment horizontal="left" vertical="center"/>
    </xf>
    <xf numFmtId="0" fontId="41" fillId="10" borderId="8" xfId="0" applyFont="1" applyFill="1" applyBorder="1"/>
    <xf numFmtId="0" fontId="19" fillId="10" borderId="30" xfId="0" applyFont="1" applyFill="1" applyBorder="1"/>
    <xf numFmtId="0" fontId="41" fillId="10" borderId="30" xfId="0" applyFont="1" applyFill="1" applyBorder="1"/>
    <xf numFmtId="0" fontId="41" fillId="10" borderId="19" xfId="0" applyFont="1" applyFill="1" applyBorder="1"/>
    <xf numFmtId="0" fontId="19" fillId="10" borderId="7" xfId="0" applyFont="1" applyFill="1" applyBorder="1"/>
    <xf numFmtId="0" fontId="41" fillId="10" borderId="7" xfId="0" applyFont="1" applyFill="1" applyBorder="1"/>
    <xf numFmtId="177" fontId="41" fillId="10" borderId="8" xfId="0" applyNumberFormat="1" applyFont="1" applyFill="1" applyBorder="1"/>
    <xf numFmtId="177" fontId="41" fillId="10" borderId="30" xfId="0" applyNumberFormat="1" applyFont="1" applyFill="1" applyBorder="1"/>
    <xf numFmtId="177" fontId="41" fillId="10" borderId="7" xfId="0" applyNumberFormat="1" applyFont="1" applyFill="1" applyBorder="1"/>
    <xf numFmtId="177" fontId="41" fillId="10" borderId="24" xfId="0" applyNumberFormat="1" applyFont="1" applyFill="1" applyBorder="1"/>
    <xf numFmtId="0" fontId="60" fillId="0" borderId="0" xfId="2" applyFont="1">
      <alignment vertical="center"/>
    </xf>
    <xf numFmtId="0" fontId="18" fillId="5" borderId="31" xfId="0" applyFont="1" applyFill="1" applyBorder="1"/>
    <xf numFmtId="0" fontId="18" fillId="5" borderId="13" xfId="0" applyFont="1" applyFill="1" applyBorder="1"/>
    <xf numFmtId="0" fontId="18" fillId="5" borderId="0" xfId="0" applyFont="1" applyFill="1"/>
    <xf numFmtId="0" fontId="18" fillId="5" borderId="33" xfId="0" applyFont="1" applyFill="1" applyBorder="1"/>
    <xf numFmtId="0" fontId="19" fillId="5" borderId="34" xfId="0" applyFont="1" applyFill="1" applyBorder="1"/>
    <xf numFmtId="0" fontId="19" fillId="5" borderId="0" xfId="0" applyFont="1" applyFill="1"/>
    <xf numFmtId="177" fontId="18" fillId="5" borderId="14" xfId="0" applyNumberFormat="1" applyFont="1" applyFill="1" applyBorder="1"/>
    <xf numFmtId="177" fontId="19" fillId="5" borderId="22" xfId="0" applyNumberFormat="1" applyFont="1" applyFill="1" applyBorder="1"/>
    <xf numFmtId="0" fontId="33" fillId="5" borderId="55" xfId="0" applyFont="1" applyFill="1" applyBorder="1" applyAlignment="1">
      <alignment horizontal="left" vertical="center"/>
    </xf>
    <xf numFmtId="0" fontId="42" fillId="5" borderId="56" xfId="0" applyFont="1" applyFill="1" applyBorder="1" applyAlignment="1">
      <alignment horizontal="left" vertical="center" wrapText="1"/>
    </xf>
    <xf numFmtId="0" fontId="41" fillId="5" borderId="118" xfId="0" applyFont="1" applyFill="1" applyBorder="1"/>
    <xf numFmtId="0" fontId="41" fillId="5" borderId="55" xfId="0" applyFont="1" applyFill="1" applyBorder="1"/>
    <xf numFmtId="0" fontId="41" fillId="5" borderId="56" xfId="0" applyFont="1" applyFill="1" applyBorder="1"/>
    <xf numFmtId="0" fontId="19" fillId="5" borderId="58" xfId="0" applyFont="1" applyFill="1" applyBorder="1"/>
    <xf numFmtId="0" fontId="41" fillId="5" borderId="148" xfId="0" applyFont="1" applyFill="1" applyBorder="1"/>
    <xf numFmtId="0" fontId="41" fillId="5" borderId="58" xfId="0" applyFont="1" applyFill="1" applyBorder="1"/>
    <xf numFmtId="177" fontId="41" fillId="5" borderId="118" xfId="0" applyNumberFormat="1" applyFont="1" applyFill="1" applyBorder="1"/>
    <xf numFmtId="177" fontId="19" fillId="5" borderId="55" xfId="0" applyNumberFormat="1" applyFont="1" applyFill="1" applyBorder="1"/>
    <xf numFmtId="177" fontId="41" fillId="5" borderId="56" xfId="0" applyNumberFormat="1" applyFont="1" applyFill="1" applyBorder="1"/>
    <xf numFmtId="177" fontId="41" fillId="5" borderId="57" xfId="0" applyNumberFormat="1" applyFont="1" applyFill="1" applyBorder="1"/>
    <xf numFmtId="0" fontId="41" fillId="5" borderId="0" xfId="0" applyFont="1" applyFill="1"/>
    <xf numFmtId="0" fontId="41" fillId="5" borderId="48" xfId="0" applyFont="1" applyFill="1" applyBorder="1"/>
    <xf numFmtId="0" fontId="41" fillId="9" borderId="0" xfId="0" applyFont="1" applyFill="1"/>
    <xf numFmtId="0" fontId="42" fillId="9" borderId="25" xfId="0" applyFont="1" applyFill="1" applyBorder="1" applyAlignment="1">
      <alignment horizontal="left" vertical="center" wrapText="1"/>
    </xf>
    <xf numFmtId="0" fontId="59" fillId="13" borderId="71" xfId="0" quotePrefix="1" applyFont="1" applyFill="1" applyBorder="1" applyAlignment="1" applyProtection="1">
      <alignment horizontal="center" vertical="center"/>
      <protection locked="0"/>
    </xf>
    <xf numFmtId="187" fontId="6" fillId="15" borderId="7" xfId="0" applyNumberFormat="1" applyFont="1" applyFill="1" applyBorder="1" applyAlignment="1">
      <alignment horizontal="center" vertical="center"/>
    </xf>
    <xf numFmtId="0" fontId="33" fillId="10" borderId="1" xfId="0" applyFont="1" applyFill="1" applyBorder="1" applyAlignment="1">
      <alignment horizontal="left" vertical="center" wrapText="1"/>
    </xf>
    <xf numFmtId="0" fontId="51" fillId="6" borderId="52" xfId="0" applyFont="1" applyFill="1" applyBorder="1" applyAlignment="1">
      <alignment horizontal="center" vertical="center"/>
    </xf>
    <xf numFmtId="0" fontId="51" fillId="6" borderId="116" xfId="0" applyFont="1" applyFill="1" applyBorder="1" applyAlignment="1">
      <alignment horizontal="center" vertical="center"/>
    </xf>
    <xf numFmtId="0" fontId="51" fillId="6" borderId="40" xfId="0" applyFont="1" applyFill="1" applyBorder="1" applyAlignment="1">
      <alignment horizontal="center" vertical="center"/>
    </xf>
    <xf numFmtId="0" fontId="51" fillId="6" borderId="117" xfId="0" applyFont="1" applyFill="1" applyBorder="1" applyAlignment="1">
      <alignment horizontal="center" vertical="center"/>
    </xf>
    <xf numFmtId="0" fontId="51" fillId="6" borderId="92" xfId="0" applyFont="1" applyFill="1" applyBorder="1" applyAlignment="1">
      <alignment horizontal="center" vertical="center"/>
    </xf>
    <xf numFmtId="0" fontId="51" fillId="6" borderId="93" xfId="0" applyFont="1" applyFill="1" applyBorder="1" applyAlignment="1">
      <alignment horizontal="center" vertical="center"/>
    </xf>
    <xf numFmtId="0" fontId="7" fillId="0" borderId="0" xfId="0" applyFont="1" applyAlignment="1">
      <alignment horizontal="left" vertical="top"/>
    </xf>
    <xf numFmtId="0" fontId="33" fillId="10" borderId="10" xfId="0" applyFont="1" applyFill="1" applyBorder="1" applyAlignment="1">
      <alignment horizontal="left" vertical="center"/>
    </xf>
    <xf numFmtId="0" fontId="42" fillId="10" borderId="17" xfId="0" applyFont="1" applyFill="1" applyBorder="1" applyAlignment="1">
      <alignment horizontal="left" vertical="center" wrapText="1"/>
    </xf>
    <xf numFmtId="0" fontId="41" fillId="10" borderId="144" xfId="0" applyFont="1" applyFill="1" applyBorder="1"/>
    <xf numFmtId="0" fontId="19" fillId="10" borderId="10" xfId="0" applyFont="1" applyFill="1" applyBorder="1"/>
    <xf numFmtId="0" fontId="41" fillId="10" borderId="10" xfId="0" applyFont="1" applyFill="1" applyBorder="1"/>
    <xf numFmtId="0" fontId="41" fillId="10" borderId="17" xfId="0" applyFont="1" applyFill="1" applyBorder="1"/>
    <xf numFmtId="0" fontId="41" fillId="10" borderId="5" xfId="0" applyFont="1" applyFill="1" applyBorder="1"/>
    <xf numFmtId="177" fontId="41" fillId="10" borderId="144" xfId="0" applyNumberFormat="1" applyFont="1" applyFill="1" applyBorder="1"/>
    <xf numFmtId="177" fontId="41" fillId="10" borderId="10" xfId="0" applyNumberFormat="1" applyFont="1" applyFill="1" applyBorder="1"/>
    <xf numFmtId="177" fontId="41" fillId="10" borderId="5" xfId="0" applyNumberFormat="1" applyFont="1" applyFill="1" applyBorder="1"/>
    <xf numFmtId="177" fontId="41" fillId="10" borderId="16" xfId="0" applyNumberFormat="1" applyFont="1" applyFill="1" applyBorder="1"/>
    <xf numFmtId="177" fontId="44" fillId="0" borderId="160" xfId="2" applyNumberFormat="1" applyFont="1" applyBorder="1">
      <alignment vertical="center"/>
    </xf>
    <xf numFmtId="177" fontId="24" fillId="0" borderId="162" xfId="2" applyNumberFormat="1" applyFont="1" applyBorder="1">
      <alignment vertical="center"/>
    </xf>
    <xf numFmtId="177" fontId="3" fillId="0" borderId="135" xfId="2" applyNumberFormat="1" applyFont="1" applyBorder="1">
      <alignment vertical="center"/>
    </xf>
    <xf numFmtId="177" fontId="3" fillId="0" borderId="163" xfId="2" applyNumberFormat="1" applyFont="1" applyBorder="1">
      <alignment vertical="center"/>
    </xf>
    <xf numFmtId="176" fontId="59" fillId="13" borderId="13" xfId="0" quotePrefix="1" applyNumberFormat="1" applyFont="1" applyFill="1" applyBorder="1" applyAlignment="1" applyProtection="1">
      <alignment horizontal="center" vertical="center"/>
      <protection locked="0"/>
    </xf>
    <xf numFmtId="0" fontId="10" fillId="14" borderId="36" xfId="0" quotePrefix="1" applyFont="1" applyFill="1" applyBorder="1" applyAlignment="1">
      <alignment horizontal="center" vertical="top"/>
    </xf>
    <xf numFmtId="0" fontId="10" fillId="14" borderId="11" xfId="0" quotePrefix="1" applyFont="1" applyFill="1" applyBorder="1" applyAlignment="1">
      <alignment horizontal="center" vertical="top"/>
    </xf>
    <xf numFmtId="181" fontId="6" fillId="15" borderId="6" xfId="0" applyNumberFormat="1" applyFont="1" applyFill="1" applyBorder="1" applyAlignment="1" applyProtection="1">
      <alignment horizontal="center" vertical="center"/>
      <protection locked="0"/>
    </xf>
    <xf numFmtId="181" fontId="6" fillId="15" borderId="66" xfId="0" applyNumberFormat="1" applyFont="1" applyFill="1" applyBorder="1" applyAlignment="1" applyProtection="1">
      <alignment horizontal="center" vertical="center"/>
      <protection locked="0"/>
    </xf>
    <xf numFmtId="0" fontId="34" fillId="0" borderId="0" xfId="0" applyFont="1" applyAlignment="1">
      <alignment horizontal="center" vertical="center" wrapText="1"/>
    </xf>
    <xf numFmtId="0" fontId="10" fillId="0" borderId="33" xfId="0" applyFont="1" applyBorder="1" applyAlignment="1">
      <alignment horizontal="center" vertical="center"/>
    </xf>
    <xf numFmtId="0" fontId="10" fillId="0" borderId="23" xfId="0" applyFont="1" applyBorder="1" applyAlignment="1">
      <alignment horizontal="center" vertical="center"/>
    </xf>
    <xf numFmtId="0" fontId="10" fillId="0" borderId="22" xfId="0" applyFont="1" applyBorder="1" applyAlignment="1">
      <alignment horizontal="left" vertical="center"/>
    </xf>
    <xf numFmtId="0" fontId="10" fillId="0" borderId="34" xfId="0" applyFont="1" applyBorder="1" applyAlignment="1">
      <alignment horizontal="left" vertical="center"/>
    </xf>
    <xf numFmtId="0" fontId="10" fillId="0" borderId="43" xfId="0" applyFont="1" applyBorder="1" applyAlignment="1">
      <alignment horizontal="left" vertical="center"/>
    </xf>
    <xf numFmtId="0" fontId="10" fillId="0" borderId="52" xfId="0" applyFont="1" applyBorder="1" applyAlignment="1">
      <alignment horizontal="center" vertical="center"/>
    </xf>
    <xf numFmtId="0" fontId="10" fillId="0" borderId="53" xfId="0" applyFont="1" applyBorder="1" applyAlignment="1">
      <alignment horizontal="center" vertical="center"/>
    </xf>
    <xf numFmtId="0" fontId="10" fillId="0" borderId="86" xfId="0" applyFont="1" applyBorder="1" applyAlignment="1">
      <alignment horizontal="left" vertical="center" wrapText="1"/>
    </xf>
    <xf numFmtId="0" fontId="10" fillId="0" borderId="53" xfId="0" applyFont="1" applyBorder="1" applyAlignment="1">
      <alignment horizontal="left" vertical="center" wrapText="1"/>
    </xf>
    <xf numFmtId="0" fontId="10" fillId="0" borderId="87" xfId="0" applyFont="1" applyBorder="1" applyAlignment="1">
      <alignment horizontal="left" vertical="center" wrapText="1"/>
    </xf>
    <xf numFmtId="0" fontId="10" fillId="0" borderId="19" xfId="0" applyFont="1" applyBorder="1" applyAlignment="1">
      <alignment horizontal="left" vertical="center" wrapText="1"/>
    </xf>
    <xf numFmtId="0" fontId="10" fillId="0" borderId="38" xfId="0" applyFont="1" applyBorder="1" applyAlignment="1">
      <alignment horizontal="left" vertical="center" wrapText="1"/>
    </xf>
    <xf numFmtId="0" fontId="10" fillId="0" borderId="20" xfId="0" applyFont="1" applyBorder="1" applyAlignment="1">
      <alignment horizontal="left" vertical="center" wrapText="1"/>
    </xf>
    <xf numFmtId="0" fontId="10" fillId="0" borderId="47" xfId="0" applyFont="1" applyBorder="1" applyAlignment="1">
      <alignment horizontal="left" vertical="center" wrapText="1"/>
    </xf>
    <xf numFmtId="0" fontId="10" fillId="0" borderId="48" xfId="0" applyFont="1" applyBorder="1" applyAlignment="1">
      <alignment horizontal="left" vertical="center" wrapText="1"/>
    </xf>
    <xf numFmtId="0" fontId="10" fillId="0" borderId="44" xfId="0" applyFont="1" applyBorder="1" applyAlignment="1">
      <alignment horizontal="left" vertical="center" wrapText="1"/>
    </xf>
    <xf numFmtId="0" fontId="6" fillId="5" borderId="70" xfId="0" applyFont="1" applyFill="1" applyBorder="1" applyAlignment="1">
      <alignment horizontal="left" vertical="center"/>
    </xf>
    <xf numFmtId="0" fontId="10" fillId="0" borderId="22" xfId="0" applyFont="1" applyBorder="1" applyAlignment="1">
      <alignment horizontal="left" vertical="center" wrapText="1"/>
    </xf>
    <xf numFmtId="0" fontId="10" fillId="0" borderId="34" xfId="0" applyFont="1" applyBorder="1" applyAlignment="1">
      <alignment horizontal="left" vertical="center" wrapText="1"/>
    </xf>
    <xf numFmtId="0" fontId="10" fillId="0" borderId="23" xfId="0" applyFont="1" applyBorder="1" applyAlignment="1">
      <alignment horizontal="left" vertical="center" wrapText="1"/>
    </xf>
    <xf numFmtId="0" fontId="10" fillId="0" borderId="140" xfId="0" applyFont="1" applyBorder="1" applyAlignment="1">
      <alignment horizontal="left" vertical="center" wrapText="1"/>
    </xf>
    <xf numFmtId="0" fontId="10" fillId="0" borderId="141" xfId="0" applyFont="1" applyBorder="1" applyAlignment="1">
      <alignment horizontal="left" vertical="center" wrapText="1"/>
    </xf>
    <xf numFmtId="0" fontId="10" fillId="0" borderId="142" xfId="0" applyFont="1" applyBorder="1" applyAlignment="1">
      <alignment horizontal="left" vertical="center" wrapText="1"/>
    </xf>
    <xf numFmtId="0" fontId="10" fillId="0" borderId="25" xfId="0" applyFont="1" applyBorder="1" applyAlignment="1">
      <alignment horizontal="left" vertical="center" wrapText="1"/>
    </xf>
    <xf numFmtId="0" fontId="10" fillId="0" borderId="42" xfId="0" applyFont="1" applyBorder="1" applyAlignment="1">
      <alignment horizontal="left" vertical="center"/>
    </xf>
    <xf numFmtId="0" fontId="10" fillId="0" borderId="35" xfId="0" applyFont="1" applyBorder="1" applyAlignment="1">
      <alignment horizontal="left" vertical="center"/>
    </xf>
    <xf numFmtId="0" fontId="10" fillId="0" borderId="22" xfId="0" applyFont="1" applyBorder="1" applyAlignment="1">
      <alignment horizontal="left" vertical="center" shrinkToFit="1"/>
    </xf>
    <xf numFmtId="0" fontId="10" fillId="0" borderId="34" xfId="0" applyFont="1" applyBorder="1" applyAlignment="1">
      <alignment horizontal="left" vertical="center" shrinkToFit="1"/>
    </xf>
    <xf numFmtId="0" fontId="10" fillId="0" borderId="23" xfId="0" applyFont="1" applyBorder="1" applyAlignment="1">
      <alignment horizontal="left" vertical="center" shrinkToFit="1"/>
    </xf>
    <xf numFmtId="0" fontId="10" fillId="0" borderId="42" xfId="0" applyFont="1" applyBorder="1" applyAlignment="1">
      <alignment horizontal="left" vertical="center" wrapText="1"/>
    </xf>
    <xf numFmtId="0" fontId="10" fillId="0" borderId="35" xfId="0" applyFont="1" applyBorder="1" applyAlignment="1">
      <alignment horizontal="left" vertical="center" wrapText="1"/>
    </xf>
    <xf numFmtId="0" fontId="10" fillId="0" borderId="23" xfId="0" applyFont="1" applyBorder="1" applyAlignment="1">
      <alignment horizontal="left" vertical="center"/>
    </xf>
    <xf numFmtId="0" fontId="10" fillId="0" borderId="71" xfId="0" applyFont="1" applyBorder="1" applyAlignment="1">
      <alignment horizontal="left" vertical="center" wrapText="1"/>
    </xf>
    <xf numFmtId="0" fontId="10" fillId="0" borderId="69" xfId="0" applyFont="1" applyBorder="1" applyAlignment="1">
      <alignment horizontal="left" vertical="center" wrapText="1"/>
    </xf>
    <xf numFmtId="0" fontId="10" fillId="0" borderId="60" xfId="0" applyFont="1" applyBorder="1" applyAlignment="1">
      <alignment horizontal="left" vertical="center" wrapText="1"/>
    </xf>
    <xf numFmtId="0" fontId="10" fillId="0" borderId="91" xfId="0" applyFont="1" applyBorder="1" applyAlignment="1">
      <alignment horizontal="center" vertical="center"/>
    </xf>
    <xf numFmtId="0" fontId="10" fillId="0" borderId="44" xfId="0" applyFont="1" applyBorder="1" applyAlignment="1">
      <alignment horizontal="center" vertical="center"/>
    </xf>
    <xf numFmtId="0" fontId="10" fillId="0" borderId="47" xfId="0" applyFont="1" applyBorder="1" applyAlignment="1">
      <alignment horizontal="left" vertical="center"/>
    </xf>
    <xf numFmtId="0" fontId="10" fillId="0" borderId="48" xfId="0" applyFont="1" applyBorder="1" applyAlignment="1">
      <alignment horizontal="left" vertical="center"/>
    </xf>
    <xf numFmtId="0" fontId="10" fillId="0" borderId="64" xfId="0" applyFont="1" applyBorder="1" applyAlignment="1">
      <alignment horizontal="left" vertical="center"/>
    </xf>
    <xf numFmtId="0" fontId="10" fillId="14" borderId="29" xfId="0" applyFont="1" applyFill="1" applyBorder="1" applyAlignment="1">
      <alignment horizontal="center" vertical="center"/>
    </xf>
    <xf numFmtId="0" fontId="10" fillId="14" borderId="37" xfId="0" applyFont="1" applyFill="1" applyBorder="1" applyAlignment="1">
      <alignment horizontal="center" vertical="center"/>
    </xf>
    <xf numFmtId="0" fontId="10" fillId="14" borderId="18" xfId="0" applyFont="1" applyFill="1" applyBorder="1" applyAlignment="1">
      <alignment horizontal="center" vertical="center"/>
    </xf>
    <xf numFmtId="0" fontId="10" fillId="0" borderId="88" xfId="0" applyFont="1" applyBorder="1" applyAlignment="1">
      <alignment horizontal="center" vertical="center"/>
    </xf>
    <xf numFmtId="0" fontId="10" fillId="0" borderId="20" xfId="0" applyFont="1" applyBorder="1" applyAlignment="1">
      <alignment horizontal="center" vertical="center"/>
    </xf>
    <xf numFmtId="0" fontId="10" fillId="14" borderId="36" xfId="0" quotePrefix="1" applyFont="1" applyFill="1" applyBorder="1" applyAlignment="1">
      <alignment horizontal="center" vertical="top"/>
    </xf>
    <xf numFmtId="0" fontId="10" fillId="14" borderId="11" xfId="0" quotePrefix="1" applyFont="1" applyFill="1" applyBorder="1" applyAlignment="1">
      <alignment horizontal="center" vertical="top"/>
    </xf>
    <xf numFmtId="0" fontId="10" fillId="14" borderId="32" xfId="0" quotePrefix="1" applyFont="1" applyFill="1" applyBorder="1" applyAlignment="1">
      <alignment horizontal="center" vertical="top"/>
    </xf>
    <xf numFmtId="0" fontId="10" fillId="17" borderId="0" xfId="2" applyFont="1" applyFill="1" applyAlignment="1">
      <alignment horizontal="left" vertical="top" wrapText="1"/>
    </xf>
    <xf numFmtId="0" fontId="10" fillId="17" borderId="90" xfId="2" applyFont="1" applyFill="1" applyBorder="1" applyAlignment="1">
      <alignment horizontal="left" vertical="top" wrapText="1"/>
    </xf>
    <xf numFmtId="0" fontId="10" fillId="0" borderId="71" xfId="2" applyFont="1" applyBorder="1" applyAlignment="1">
      <alignment horizontal="left" vertical="center" wrapText="1"/>
    </xf>
    <xf numFmtId="0" fontId="10" fillId="0" borderId="153" xfId="2" applyFont="1" applyBorder="1" applyAlignment="1">
      <alignment horizontal="left" vertical="center" wrapText="1"/>
    </xf>
    <xf numFmtId="0" fontId="33" fillId="0" borderId="97" xfId="2" applyFont="1" applyBorder="1" applyAlignment="1">
      <alignment horizontal="center" vertical="center"/>
    </xf>
    <xf numFmtId="0" fontId="33" fillId="0" borderId="65" xfId="2" applyFont="1" applyBorder="1" applyAlignment="1">
      <alignment horizontal="center" vertical="center"/>
    </xf>
    <xf numFmtId="0" fontId="10" fillId="0" borderId="102" xfId="2" applyFont="1" applyBorder="1" applyAlignment="1">
      <alignment horizontal="left" vertical="center"/>
    </xf>
    <xf numFmtId="0" fontId="10" fillId="0" borderId="103" xfId="2" applyFont="1" applyBorder="1" applyAlignment="1">
      <alignment horizontal="left" vertical="center"/>
    </xf>
    <xf numFmtId="0" fontId="33" fillId="0" borderId="47" xfId="2" applyFont="1" applyBorder="1" applyAlignment="1">
      <alignment horizontal="center" vertical="center"/>
    </xf>
    <xf numFmtId="0" fontId="33" fillId="0" borderId="96" xfId="2" applyFont="1" applyBorder="1" applyAlignment="1">
      <alignment horizontal="center" vertical="center"/>
    </xf>
    <xf numFmtId="0" fontId="33" fillId="7" borderId="22" xfId="2" applyFont="1" applyFill="1" applyBorder="1" applyAlignment="1">
      <alignment horizontal="left" vertical="center"/>
    </xf>
    <xf numFmtId="0" fontId="33" fillId="7" borderId="23" xfId="2" applyFont="1" applyFill="1" applyBorder="1" applyAlignment="1">
      <alignment horizontal="left" vertical="center"/>
    </xf>
    <xf numFmtId="0" fontId="33" fillId="7" borderId="22" xfId="2" applyFont="1" applyFill="1" applyBorder="1" applyAlignment="1">
      <alignment horizontal="left" vertical="center" wrapText="1"/>
    </xf>
    <xf numFmtId="0" fontId="10" fillId="0" borderId="91" xfId="2" applyFont="1" applyBorder="1" applyAlignment="1">
      <alignment horizontal="left" vertical="center"/>
    </xf>
    <xf numFmtId="0" fontId="10" fillId="0" borderId="48" xfId="2" applyFont="1" applyBorder="1" applyAlignment="1">
      <alignment horizontal="left" vertical="center"/>
    </xf>
    <xf numFmtId="0" fontId="36" fillId="0" borderId="29" xfId="2" applyFont="1" applyBorder="1" applyAlignment="1">
      <alignment horizontal="left" vertical="center"/>
    </xf>
    <xf numFmtId="0" fontId="36" fillId="0" borderId="37" xfId="2" applyFont="1" applyBorder="1" applyAlignment="1">
      <alignment horizontal="left" vertical="center"/>
    </xf>
    <xf numFmtId="0" fontId="10" fillId="0" borderId="161" xfId="2" applyFont="1" applyBorder="1" applyAlignment="1">
      <alignment horizontal="left" vertical="center" wrapText="1"/>
    </xf>
    <xf numFmtId="0" fontId="10" fillId="0" borderId="69" xfId="2" applyFont="1" applyBorder="1" applyAlignment="1">
      <alignment horizontal="left" vertical="center" wrapText="1"/>
    </xf>
    <xf numFmtId="0" fontId="10" fillId="0" borderId="161" xfId="2" applyFont="1" applyBorder="1" applyAlignment="1">
      <alignment horizontal="left" vertical="center"/>
    </xf>
    <xf numFmtId="0" fontId="10" fillId="0" borderId="69" xfId="2" applyFont="1" applyBorder="1" applyAlignment="1">
      <alignment horizontal="left" vertical="center"/>
    </xf>
    <xf numFmtId="0" fontId="10" fillId="0" borderId="92" xfId="2" applyFont="1" applyBorder="1" applyAlignment="1">
      <alignment horizontal="left" vertical="center"/>
    </xf>
    <xf numFmtId="0" fontId="10" fillId="0" borderId="70" xfId="2" applyFont="1" applyBorder="1" applyAlignment="1">
      <alignment horizontal="left" vertical="center"/>
    </xf>
    <xf numFmtId="177" fontId="19" fillId="0" borderId="80" xfId="2" applyNumberFormat="1" applyFont="1" applyBorder="1" applyAlignment="1">
      <alignment horizontal="center" vertical="center"/>
    </xf>
    <xf numFmtId="177" fontId="19" fillId="0" borderId="81" xfId="2" applyNumberFormat="1" applyFont="1" applyBorder="1" applyAlignment="1">
      <alignment horizontal="center" vertical="center"/>
    </xf>
    <xf numFmtId="0" fontId="33" fillId="17" borderId="0" xfId="2" applyFont="1" applyFill="1" applyAlignment="1">
      <alignment horizontal="left" vertical="top" wrapText="1"/>
    </xf>
    <xf numFmtId="0" fontId="33" fillId="17" borderId="90" xfId="2" applyFont="1" applyFill="1" applyBorder="1" applyAlignment="1">
      <alignment horizontal="left" vertical="top" wrapText="1"/>
    </xf>
    <xf numFmtId="0" fontId="41" fillId="0" borderId="0" xfId="2" applyFont="1" applyAlignment="1">
      <alignment horizontal="center" vertical="center"/>
    </xf>
    <xf numFmtId="0" fontId="36" fillId="0" borderId="136" xfId="2" applyFont="1" applyBorder="1" applyAlignment="1">
      <alignment horizontal="left" vertical="center"/>
    </xf>
    <xf numFmtId="0" fontId="36" fillId="0" borderId="137" xfId="2" applyFont="1" applyBorder="1" applyAlignment="1">
      <alignment horizontal="left" vertical="center"/>
    </xf>
    <xf numFmtId="0" fontId="33" fillId="0" borderId="119" xfId="2" applyFont="1" applyBorder="1">
      <alignment vertical="center"/>
    </xf>
    <xf numFmtId="0" fontId="33" fillId="0" borderId="120" xfId="2" applyFont="1" applyBorder="1">
      <alignment vertical="center"/>
    </xf>
    <xf numFmtId="0" fontId="33" fillId="0" borderId="121" xfId="2" applyFont="1" applyBorder="1">
      <alignment vertical="center"/>
    </xf>
    <xf numFmtId="0" fontId="33" fillId="0" borderId="128" xfId="2" applyFont="1" applyBorder="1">
      <alignment vertical="center"/>
    </xf>
    <xf numFmtId="0" fontId="33" fillId="0" borderId="129" xfId="2" applyFont="1" applyBorder="1">
      <alignment vertical="center"/>
    </xf>
    <xf numFmtId="0" fontId="33" fillId="0" borderId="130" xfId="2" applyFont="1" applyBorder="1">
      <alignment vertical="center"/>
    </xf>
    <xf numFmtId="177" fontId="10" fillId="16" borderId="122" xfId="2" applyNumberFormat="1" applyFont="1" applyFill="1" applyBorder="1" applyAlignment="1">
      <alignment horizontal="center" vertical="center"/>
    </xf>
    <xf numFmtId="177" fontId="10" fillId="16" borderId="131" xfId="2" applyNumberFormat="1" applyFont="1" applyFill="1" applyBorder="1" applyAlignment="1">
      <alignment horizontal="center" vertical="center"/>
    </xf>
    <xf numFmtId="0" fontId="10" fillId="0" borderId="132" xfId="2" applyFont="1" applyBorder="1" applyAlignment="1">
      <alignment horizontal="left" vertical="center"/>
    </xf>
    <xf numFmtId="0" fontId="10" fillId="0" borderId="133" xfId="2" applyFont="1" applyBorder="1" applyAlignment="1">
      <alignment horizontal="left" vertical="center"/>
    </xf>
    <xf numFmtId="0" fontId="10" fillId="0" borderId="134" xfId="2" applyFont="1" applyBorder="1" applyAlignment="1">
      <alignment horizontal="left" vertical="center"/>
    </xf>
    <xf numFmtId="0" fontId="10" fillId="0" borderId="59" xfId="2" applyFont="1" applyBorder="1" applyAlignment="1">
      <alignment horizontal="left" vertical="center"/>
    </xf>
    <xf numFmtId="0" fontId="10" fillId="0" borderId="61" xfId="2" applyFont="1" applyBorder="1" applyAlignment="1">
      <alignment horizontal="left" vertical="center"/>
    </xf>
    <xf numFmtId="0" fontId="38" fillId="0" borderId="123" xfId="2" applyFont="1" applyBorder="1" applyAlignment="1">
      <alignment horizontal="left" vertical="center"/>
    </xf>
    <xf numFmtId="0" fontId="38" fillId="0" borderId="78" xfId="2" applyFont="1" applyBorder="1" applyAlignment="1">
      <alignment horizontal="left" vertical="center"/>
    </xf>
    <xf numFmtId="0" fontId="38" fillId="0" borderId="79" xfId="2" applyFont="1" applyBorder="1" applyAlignment="1">
      <alignment horizontal="left" vertical="center"/>
    </xf>
    <xf numFmtId="0" fontId="10" fillId="0" borderId="59" xfId="2" applyFont="1" applyBorder="1" applyAlignment="1">
      <alignment horizontal="left" vertical="center" wrapText="1"/>
    </xf>
    <xf numFmtId="0" fontId="10" fillId="7" borderId="104" xfId="2" applyFont="1" applyFill="1" applyBorder="1" applyAlignment="1">
      <alignment horizontal="center" vertical="center"/>
    </xf>
    <xf numFmtId="0" fontId="10" fillId="7" borderId="84" xfId="2" applyFont="1" applyFill="1" applyBorder="1" applyAlignment="1">
      <alignment horizontal="center" vertical="center"/>
    </xf>
    <xf numFmtId="0" fontId="10" fillId="7" borderId="85" xfId="2" applyFont="1" applyFill="1" applyBorder="1" applyAlignment="1">
      <alignment horizontal="center" vertical="center"/>
    </xf>
    <xf numFmtId="0" fontId="33" fillId="0" borderId="113" xfId="2" applyFont="1" applyBorder="1" applyAlignment="1">
      <alignment horizontal="left" vertical="center"/>
    </xf>
    <xf numFmtId="0" fontId="33" fillId="0" borderId="112" xfId="2" applyFont="1" applyBorder="1" applyAlignment="1">
      <alignment horizontal="left" vertical="center"/>
    </xf>
    <xf numFmtId="0" fontId="33" fillId="0" borderId="1" xfId="2" applyFont="1" applyBorder="1" applyAlignment="1">
      <alignment horizontal="left" vertical="center"/>
    </xf>
    <xf numFmtId="0" fontId="33" fillId="0" borderId="105" xfId="2" applyFont="1" applyBorder="1" applyAlignment="1">
      <alignment horizontal="left" vertical="center"/>
    </xf>
    <xf numFmtId="0" fontId="38" fillId="0" borderId="98" xfId="2" applyFont="1" applyBorder="1" applyAlignment="1">
      <alignment horizontal="left" vertical="center"/>
    </xf>
    <xf numFmtId="0" fontId="36" fillId="0" borderId="67" xfId="0" applyFont="1" applyBorder="1" applyAlignment="1">
      <alignment vertical="center"/>
    </xf>
    <xf numFmtId="0" fontId="33" fillId="0" borderId="48" xfId="2" applyFont="1" applyBorder="1" applyAlignment="1">
      <alignment horizontal="right" vertical="center"/>
    </xf>
    <xf numFmtId="0" fontId="33" fillId="0" borderId="29" xfId="2" applyFont="1" applyBorder="1" applyAlignment="1">
      <alignment horizontal="center" vertical="center"/>
    </xf>
    <xf numFmtId="0" fontId="33" fillId="0" borderId="18" xfId="2" applyFont="1" applyBorder="1" applyAlignment="1">
      <alignment horizontal="center" vertical="center"/>
    </xf>
    <xf numFmtId="0" fontId="33" fillId="0" borderId="33" xfId="2" applyFont="1" applyBorder="1" applyAlignment="1">
      <alignment horizontal="center" vertical="center"/>
    </xf>
    <xf numFmtId="0" fontId="33" fillId="0" borderId="23" xfId="2" applyFont="1" applyBorder="1" applyAlignment="1">
      <alignment horizontal="center" vertical="center"/>
    </xf>
    <xf numFmtId="0" fontId="33" fillId="0" borderId="88" xfId="2" applyFont="1" applyBorder="1" applyAlignment="1">
      <alignment horizontal="center" vertical="center"/>
    </xf>
    <xf numFmtId="0" fontId="33" fillId="0" borderId="20" xfId="2" applyFont="1" applyBorder="1" applyAlignment="1">
      <alignment horizontal="center" vertical="center"/>
    </xf>
    <xf numFmtId="0" fontId="33" fillId="0" borderId="0" xfId="2" applyFont="1">
      <alignment vertical="center"/>
    </xf>
    <xf numFmtId="0" fontId="40" fillId="0" borderId="0" xfId="2" applyFont="1" applyAlignment="1">
      <alignment horizontal="center" vertical="center"/>
    </xf>
    <xf numFmtId="0" fontId="33" fillId="0" borderId="17" xfId="2" applyFont="1" applyBorder="1" applyAlignment="1">
      <alignment horizontal="left" vertical="center" wrapText="1"/>
    </xf>
    <xf numFmtId="0" fontId="10" fillId="0" borderId="37" xfId="0" applyFont="1" applyBorder="1" applyAlignment="1">
      <alignment vertical="center" wrapText="1"/>
    </xf>
    <xf numFmtId="0" fontId="10" fillId="0" borderId="63" xfId="0" applyFont="1" applyBorder="1" applyAlignment="1">
      <alignment vertical="center" wrapText="1"/>
    </xf>
    <xf numFmtId="0" fontId="33" fillId="0" borderId="22" xfId="2" applyFont="1" applyBorder="1" applyAlignment="1">
      <alignment horizontal="left" vertical="center"/>
    </xf>
    <xf numFmtId="0" fontId="33" fillId="0" borderId="34" xfId="2" applyFont="1" applyBorder="1" applyAlignment="1">
      <alignment horizontal="left" vertical="center"/>
    </xf>
    <xf numFmtId="0" fontId="33" fillId="0" borderId="43" xfId="2" applyFont="1" applyBorder="1" applyAlignment="1">
      <alignment horizontal="left" vertical="center"/>
    </xf>
    <xf numFmtId="0" fontId="33" fillId="0" borderId="19" xfId="2" applyFont="1" applyBorder="1" applyAlignment="1">
      <alignment horizontal="left" vertical="center"/>
    </xf>
    <xf numFmtId="0" fontId="33" fillId="0" borderId="38" xfId="2" applyFont="1" applyBorder="1" applyAlignment="1">
      <alignment horizontal="left" vertical="center"/>
    </xf>
    <xf numFmtId="0" fontId="33" fillId="0" borderId="45" xfId="2" applyFont="1" applyBorder="1" applyAlignment="1">
      <alignment horizontal="left" vertical="center"/>
    </xf>
    <xf numFmtId="186" fontId="10" fillId="17" borderId="0" xfId="2" applyNumberFormat="1" applyFont="1" applyFill="1" applyAlignment="1">
      <alignment horizontal="left" vertical="top" wrapText="1"/>
    </xf>
    <xf numFmtId="186" fontId="10" fillId="17" borderId="90" xfId="2" applyNumberFormat="1" applyFont="1" applyFill="1" applyBorder="1" applyAlignment="1">
      <alignment horizontal="left" vertical="top" wrapText="1"/>
    </xf>
    <xf numFmtId="0" fontId="33" fillId="17" borderId="70" xfId="2" applyFont="1" applyFill="1" applyBorder="1" applyAlignment="1">
      <alignment horizontal="left" vertical="top" wrapText="1"/>
    </xf>
    <xf numFmtId="0" fontId="33" fillId="17" borderId="89" xfId="2" applyFont="1" applyFill="1" applyBorder="1" applyAlignment="1">
      <alignment horizontal="left" vertical="top" wrapText="1"/>
    </xf>
    <xf numFmtId="0" fontId="10" fillId="0" borderId="14" xfId="0" applyFont="1" applyBorder="1" applyAlignment="1">
      <alignment horizontal="center" vertical="center"/>
    </xf>
    <xf numFmtId="0" fontId="10" fillId="0" borderId="14" xfId="0" applyFont="1" applyBorder="1" applyAlignment="1">
      <alignment horizontal="left" vertical="center" wrapText="1"/>
    </xf>
    <xf numFmtId="177" fontId="0" fillId="0" borderId="72" xfId="0" applyNumberFormat="1" applyBorder="1" applyAlignment="1">
      <alignment horizontal="center" vertical="center"/>
    </xf>
    <xf numFmtId="177" fontId="0" fillId="0" borderId="73" xfId="0" applyNumberFormat="1" applyBorder="1" applyAlignment="1">
      <alignment horizontal="center" vertical="center"/>
    </xf>
    <xf numFmtId="177" fontId="19" fillId="0" borderId="14" xfId="0" applyNumberFormat="1" applyFont="1" applyBorder="1" applyAlignment="1">
      <alignment horizontal="center"/>
    </xf>
    <xf numFmtId="177" fontId="0" fillId="0" borderId="74" xfId="0" applyNumberFormat="1" applyBorder="1" applyAlignment="1">
      <alignment horizontal="center" vertical="center"/>
    </xf>
    <xf numFmtId="176" fontId="0" fillId="5" borderId="14" xfId="0" applyNumberFormat="1" applyFill="1" applyBorder="1" applyAlignment="1">
      <alignment horizontal="center"/>
    </xf>
    <xf numFmtId="176" fontId="0" fillId="6" borderId="14" xfId="0" applyNumberFormat="1" applyFill="1" applyBorder="1" applyAlignment="1">
      <alignment horizontal="center"/>
    </xf>
    <xf numFmtId="0" fontId="23" fillId="0" borderId="0" xfId="0" applyFont="1" applyAlignment="1">
      <alignment horizontal="left" vertical="top"/>
    </xf>
    <xf numFmtId="0" fontId="27" fillId="0" borderId="22" xfId="0" applyFont="1" applyBorder="1" applyAlignment="1">
      <alignment horizontal="left" vertical="center" wrapText="1"/>
    </xf>
    <xf numFmtId="0" fontId="27" fillId="0" borderId="23" xfId="0" applyFont="1" applyBorder="1" applyAlignment="1">
      <alignment horizontal="left" vertical="center" wrapText="1"/>
    </xf>
    <xf numFmtId="0" fontId="0" fillId="0" borderId="34" xfId="0" applyBorder="1" applyAlignment="1">
      <alignment horizontal="left" vertical="center"/>
    </xf>
    <xf numFmtId="0" fontId="0" fillId="0" borderId="23" xfId="0" applyBorder="1" applyAlignment="1">
      <alignment horizontal="left" vertical="center"/>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8" fillId="0" borderId="23" xfId="0" applyFont="1" applyBorder="1" applyAlignment="1">
      <alignment horizontal="left" vertical="center"/>
    </xf>
    <xf numFmtId="0" fontId="14" fillId="14" borderId="29" xfId="0" applyFont="1" applyFill="1" applyBorder="1" applyAlignment="1">
      <alignment horizontal="center" vertical="top"/>
    </xf>
    <xf numFmtId="0" fontId="14" fillId="14" borderId="37" xfId="0" applyFont="1" applyFill="1" applyBorder="1" applyAlignment="1">
      <alignment horizontal="center" vertical="top"/>
    </xf>
    <xf numFmtId="0" fontId="14" fillId="14" borderId="18" xfId="0" applyFont="1" applyFill="1" applyBorder="1" applyAlignment="1">
      <alignment horizontal="center" vertical="top"/>
    </xf>
    <xf numFmtId="0" fontId="22" fillId="4" borderId="0" xfId="0" applyFont="1" applyFill="1" applyAlignment="1">
      <alignment horizontal="left" vertical="center" wrapText="1"/>
    </xf>
    <xf numFmtId="0" fontId="22" fillId="4" borderId="0" xfId="0" applyFont="1" applyFill="1" applyAlignment="1">
      <alignment horizontal="left" vertical="center"/>
    </xf>
    <xf numFmtId="0" fontId="55" fillId="0" borderId="47" xfId="0" applyFont="1" applyBorder="1" applyAlignment="1">
      <alignment horizontal="left" vertical="center" wrapText="1"/>
    </xf>
    <xf numFmtId="0" fontId="55" fillId="0" borderId="44" xfId="0" applyFont="1" applyBorder="1" applyAlignment="1">
      <alignment horizontal="left" vertical="center" wrapText="1"/>
    </xf>
    <xf numFmtId="0" fontId="55" fillId="0" borderId="22" xfId="0" applyFont="1" applyBorder="1" applyAlignment="1">
      <alignment horizontal="left" vertical="center" wrapText="1"/>
    </xf>
    <xf numFmtId="0" fontId="55" fillId="0" borderId="23" xfId="0" applyFont="1" applyBorder="1" applyAlignment="1">
      <alignment horizontal="left" vertical="center" wrapText="1"/>
    </xf>
    <xf numFmtId="0" fontId="55" fillId="0" borderId="71" xfId="0" applyFont="1" applyBorder="1" applyAlignment="1">
      <alignment horizontal="left" vertical="center" wrapText="1"/>
    </xf>
    <xf numFmtId="0" fontId="55" fillId="0" borderId="60" xfId="0" applyFont="1" applyBorder="1" applyAlignment="1">
      <alignment horizontal="left" vertical="center" wrapText="1"/>
    </xf>
    <xf numFmtId="0" fontId="58" fillId="0" borderId="71" xfId="0" applyFont="1" applyBorder="1" applyAlignment="1">
      <alignment horizontal="left" vertical="center" wrapText="1"/>
    </xf>
    <xf numFmtId="0" fontId="58" fillId="0" borderId="60" xfId="0" applyFont="1" applyBorder="1" applyAlignment="1">
      <alignment horizontal="left" vertical="center" wrapText="1"/>
    </xf>
    <xf numFmtId="0" fontId="28" fillId="14" borderId="36" xfId="0" quotePrefix="1" applyFont="1" applyFill="1" applyBorder="1" applyAlignment="1">
      <alignment horizontal="right" vertical="top"/>
    </xf>
    <xf numFmtId="0" fontId="28" fillId="14" borderId="11" xfId="0" quotePrefix="1" applyFont="1" applyFill="1" applyBorder="1" applyAlignment="1">
      <alignment horizontal="right" vertical="top"/>
    </xf>
    <xf numFmtId="0" fontId="28" fillId="14" borderId="32" xfId="0" quotePrefix="1" applyFont="1" applyFill="1" applyBorder="1" applyAlignment="1">
      <alignment horizontal="right" vertical="top"/>
    </xf>
    <xf numFmtId="0" fontId="30" fillId="0" borderId="22" xfId="0" applyFont="1" applyBorder="1" applyAlignment="1">
      <alignment horizontal="left" vertical="center" shrinkToFit="1"/>
    </xf>
    <xf numFmtId="0" fontId="30" fillId="0" borderId="23" xfId="0" applyFont="1" applyBorder="1" applyAlignment="1">
      <alignment horizontal="left" vertical="center" shrinkToFit="1"/>
    </xf>
    <xf numFmtId="0" fontId="30" fillId="0" borderId="22" xfId="0" applyFont="1" applyBorder="1" applyAlignment="1">
      <alignment vertical="center" wrapText="1"/>
    </xf>
    <xf numFmtId="0" fontId="30" fillId="0" borderId="23" xfId="0" applyFont="1" applyBorder="1" applyAlignment="1">
      <alignment vertical="center" wrapText="1"/>
    </xf>
    <xf numFmtId="0" fontId="30" fillId="0" borderId="114" xfId="0" applyFont="1" applyBorder="1" applyAlignment="1">
      <alignment horizontal="left" vertical="center" wrapText="1"/>
    </xf>
    <xf numFmtId="0" fontId="30" fillId="0" borderId="115" xfId="0" applyFont="1" applyBorder="1" applyAlignment="1">
      <alignment horizontal="left" vertical="center" wrapText="1"/>
    </xf>
    <xf numFmtId="0" fontId="30" fillId="0" borderId="22" xfId="0" applyFont="1" applyBorder="1" applyAlignment="1">
      <alignment horizontal="left" vertical="center" wrapText="1"/>
    </xf>
    <xf numFmtId="0" fontId="30" fillId="0" borderId="23" xfId="0" applyFont="1" applyBorder="1" applyAlignment="1">
      <alignment horizontal="left" vertical="center" wrapText="1"/>
    </xf>
    <xf numFmtId="0" fontId="33" fillId="5" borderId="9" xfId="0" applyFont="1" applyFill="1" applyBorder="1" applyAlignment="1">
      <alignment horizontal="center" vertical="center" wrapText="1"/>
    </xf>
    <xf numFmtId="0" fontId="33" fillId="5" borderId="145" xfId="0" applyFont="1" applyFill="1" applyBorder="1" applyAlignment="1">
      <alignment horizontal="center" vertical="center" wrapText="1"/>
    </xf>
    <xf numFmtId="0" fontId="33" fillId="5" borderId="54" xfId="0" applyFont="1" applyFill="1" applyBorder="1" applyAlignment="1">
      <alignment horizontal="center" vertical="center" wrapText="1"/>
    </xf>
    <xf numFmtId="0" fontId="18" fillId="0" borderId="19" xfId="0" applyFont="1" applyBorder="1" applyAlignment="1">
      <alignment horizontal="left" vertical="center" wrapText="1"/>
    </xf>
    <xf numFmtId="0" fontId="18" fillId="0" borderId="20" xfId="0" applyFont="1" applyBorder="1" applyAlignment="1">
      <alignment horizontal="left" vertical="center" wrapText="1"/>
    </xf>
    <xf numFmtId="0" fontId="15" fillId="14" borderId="36" xfId="0" quotePrefix="1" applyFont="1" applyFill="1" applyBorder="1" applyAlignment="1">
      <alignment horizontal="right" vertical="top"/>
    </xf>
    <xf numFmtId="0" fontId="15" fillId="14" borderId="11" xfId="0" quotePrefix="1" applyFont="1" applyFill="1" applyBorder="1" applyAlignment="1">
      <alignment horizontal="right" vertical="top"/>
    </xf>
    <xf numFmtId="0" fontId="15" fillId="14" borderId="32" xfId="0" quotePrefix="1" applyFont="1" applyFill="1" applyBorder="1" applyAlignment="1">
      <alignment horizontal="right" vertical="top"/>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51" fillId="0" borderId="3" xfId="0" applyFont="1" applyBorder="1" applyAlignment="1">
      <alignment horizontal="center" vertical="center" wrapText="1"/>
    </xf>
    <xf numFmtId="0" fontId="51" fillId="0" borderId="3" xfId="0" applyFont="1" applyBorder="1" applyAlignment="1">
      <alignment horizontal="center" vertical="center"/>
    </xf>
    <xf numFmtId="0" fontId="18" fillId="0" borderId="22" xfId="0" applyFont="1" applyBorder="1" applyAlignment="1">
      <alignment horizontal="left" vertical="center"/>
    </xf>
    <xf numFmtId="0" fontId="18" fillId="0" borderId="23" xfId="0" applyFont="1" applyBorder="1" applyAlignment="1">
      <alignment horizontal="left" vertical="center"/>
    </xf>
    <xf numFmtId="0" fontId="51" fillId="5" borderId="11" xfId="0" applyFont="1" applyFill="1" applyBorder="1" applyAlignment="1">
      <alignment horizontal="center" vertical="center"/>
    </xf>
    <xf numFmtId="0" fontId="51" fillId="5" borderId="40" xfId="0" applyFont="1" applyFill="1" applyBorder="1" applyAlignment="1">
      <alignment horizontal="center" vertical="center"/>
    </xf>
    <xf numFmtId="0" fontId="33" fillId="5" borderId="155" xfId="0" applyFont="1" applyFill="1" applyBorder="1" applyAlignment="1">
      <alignment horizontal="center" vertical="center" wrapText="1"/>
    </xf>
    <xf numFmtId="177" fontId="0" fillId="0" borderId="0" xfId="0" applyNumberFormat="1" applyAlignment="1">
      <alignment horizontal="left"/>
    </xf>
    <xf numFmtId="0" fontId="0" fillId="0" borderId="0" xfId="0" applyAlignment="1">
      <alignment horizontal="left"/>
    </xf>
    <xf numFmtId="0" fontId="51" fillId="12" borderId="41" xfId="0" applyFont="1" applyFill="1" applyBorder="1" applyAlignment="1">
      <alignment horizontal="center" vertical="center"/>
    </xf>
    <xf numFmtId="0" fontId="51" fillId="12" borderId="39" xfId="0" applyFont="1" applyFill="1" applyBorder="1" applyAlignment="1">
      <alignment horizontal="center" vertical="center"/>
    </xf>
    <xf numFmtId="0" fontId="51" fillId="12" borderId="49" xfId="0" applyFont="1" applyFill="1" applyBorder="1" applyAlignment="1">
      <alignment horizontal="center" vertical="center"/>
    </xf>
    <xf numFmtId="0" fontId="51" fillId="10" borderId="41" xfId="0" applyFont="1" applyFill="1" applyBorder="1" applyAlignment="1">
      <alignment horizontal="center"/>
    </xf>
    <xf numFmtId="0" fontId="51" fillId="10" borderId="39" xfId="0" applyFont="1" applyFill="1" applyBorder="1" applyAlignment="1">
      <alignment horizontal="center"/>
    </xf>
    <xf numFmtId="0" fontId="51" fillId="10" borderId="49" xfId="0" applyFont="1" applyFill="1" applyBorder="1" applyAlignment="1">
      <alignment horizontal="center"/>
    </xf>
    <xf numFmtId="0" fontId="0" fillId="0" borderId="0" xfId="0"/>
    <xf numFmtId="0" fontId="51" fillId="3" borderId="41" xfId="0" applyFont="1" applyFill="1" applyBorder="1" applyAlignment="1">
      <alignment horizontal="center"/>
    </xf>
    <xf numFmtId="0" fontId="51" fillId="3" borderId="39" xfId="0" applyFont="1" applyFill="1" applyBorder="1" applyAlignment="1">
      <alignment horizontal="center"/>
    </xf>
    <xf numFmtId="0" fontId="51" fillId="3" borderId="49" xfId="0" applyFont="1" applyFill="1" applyBorder="1" applyAlignment="1">
      <alignment horizontal="center"/>
    </xf>
    <xf numFmtId="0" fontId="18" fillId="0" borderId="47" xfId="0" applyFont="1" applyBorder="1" applyAlignment="1">
      <alignment horizontal="left" vertical="center" wrapText="1"/>
    </xf>
    <xf numFmtId="0" fontId="18" fillId="0" borderId="44" xfId="0" applyFont="1" applyBorder="1" applyAlignment="1">
      <alignment horizontal="left" vertical="center" wrapText="1"/>
    </xf>
    <xf numFmtId="0" fontId="10" fillId="0" borderId="40" xfId="0" applyFont="1" applyBorder="1" applyAlignment="1">
      <alignment horizontal="center" vertical="center" wrapText="1"/>
    </xf>
    <xf numFmtId="0" fontId="58" fillId="0" borderId="22" xfId="0" applyFont="1" applyBorder="1" applyAlignment="1">
      <alignment horizontal="left" vertical="center" wrapText="1"/>
    </xf>
    <xf numFmtId="0" fontId="58" fillId="0" borderId="23" xfId="0" applyFont="1" applyBorder="1" applyAlignment="1">
      <alignment horizontal="left" vertical="center" wrapText="1"/>
    </xf>
    <xf numFmtId="0" fontId="55" fillId="0" borderId="25" xfId="0" applyFont="1" applyBorder="1" applyAlignment="1">
      <alignment horizontal="left" vertical="center" wrapText="1"/>
    </xf>
    <xf numFmtId="0" fontId="55" fillId="0" borderId="35" xfId="0" applyFont="1" applyBorder="1" applyAlignment="1">
      <alignment horizontal="left" vertical="center" wrapText="1"/>
    </xf>
    <xf numFmtId="0" fontId="30" fillId="0" borderId="157" xfId="0" applyFont="1" applyBorder="1" applyAlignment="1">
      <alignment horizontal="left" vertical="center" wrapText="1"/>
    </xf>
    <xf numFmtId="0" fontId="30" fillId="0" borderId="158" xfId="0" applyFont="1" applyBorder="1" applyAlignment="1">
      <alignment horizontal="left" vertical="center" wrapText="1"/>
    </xf>
  </cellXfs>
  <cellStyles count="5">
    <cellStyle name="通貨 2" xfId="1" xr:uid="{00000000-0005-0000-0000-000000000000}"/>
    <cellStyle name="標準" xfId="0" builtinId="0"/>
    <cellStyle name="標準 2" xfId="2" xr:uid="{00000000-0005-0000-0000-000002000000}"/>
    <cellStyle name="標準 3" xfId="3" xr:uid="{00000000-0005-0000-0000-000003000000}"/>
    <cellStyle name="標準 3 2" xfId="4" xr:uid="{00000000-0005-0000-0000-000004000000}"/>
  </cellStyles>
  <dxfs count="0"/>
  <tableStyles count="0" defaultTableStyle="TableStyleMedium9" defaultPivotStyle="PivotStyleLight16"/>
  <colors>
    <mruColors>
      <color rgb="FFFF99FF"/>
      <color rgb="FFFFCCFF"/>
      <color rgb="FFFFCC99"/>
      <color rgb="FFFF00FF"/>
      <color rgb="FF0000FF"/>
      <color rgb="FFFFFFCC"/>
      <color rgb="FFFFCC66"/>
      <color rgb="FFFF9933"/>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6</xdr:col>
      <xdr:colOff>112058</xdr:colOff>
      <xdr:row>0</xdr:row>
      <xdr:rowOff>66675</xdr:rowOff>
    </xdr:from>
    <xdr:to>
      <xdr:col>16</xdr:col>
      <xdr:colOff>0</xdr:colOff>
      <xdr:row>16</xdr:row>
      <xdr:rowOff>99060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bwMode="auto">
        <a:xfrm>
          <a:off x="6436658" y="66675"/>
          <a:ext cx="6083002" cy="3689985"/>
        </a:xfrm>
        <a:prstGeom prst="rect">
          <a:avLst/>
        </a:prstGeom>
        <a:solidFill>
          <a:schemeClr val="accent3">
            <a:lumMod val="20000"/>
            <a:lumOff val="80000"/>
          </a:schemeClr>
        </a:solidFill>
        <a:ln w="9525" cap="flat" cmpd="sng" algn="ctr">
          <a:solidFill>
            <a:srgbClr val="00B050"/>
          </a:solidFill>
          <a:prstDash val="solid"/>
          <a:round/>
          <a:headEnd type="none" w="med" len="med"/>
          <a:tailEnd type="none" w="med" len="med"/>
        </a:ln>
        <a:effectLst/>
      </xdr:spPr>
      <xdr:txBody>
        <a:bodyPr vertOverflow="clip" wrap="square" lIns="36000" tIns="36000" rIns="36000" bIns="36000" rtlCol="0" anchor="t" upright="1"/>
        <a:lstStyle/>
        <a:p>
          <a:pPr algn="ctr"/>
          <a:endParaRPr kumimoji="1" lang="en-US" altLang="ja-JP" sz="1000" b="0">
            <a:latin typeface="ＭＳ Ｐゴシック" panose="020B0600070205080204" pitchFamily="50" charset="-128"/>
            <a:ea typeface="ＭＳ Ｐゴシック" panose="020B0600070205080204" pitchFamily="50" charset="-128"/>
          </a:endParaRPr>
        </a:p>
        <a:p>
          <a:pPr algn="ctr"/>
          <a:r>
            <a:rPr kumimoji="1" lang="ja-JP" altLang="en-US" sz="1200" b="1">
              <a:latin typeface="ＭＳ Ｐゴシック" panose="020B0600070205080204" pitchFamily="50" charset="-128"/>
              <a:ea typeface="ＭＳ Ｐゴシック" panose="020B0600070205080204" pitchFamily="50" charset="-128"/>
            </a:rPr>
            <a:t>　～　治験依頼者への治験開始前の治験等経費算出表①案作成のお願い　～</a:t>
          </a:r>
          <a:endParaRPr kumimoji="1" lang="en-US" altLang="ja-JP" sz="1000" b="1">
            <a:latin typeface="ＭＳ Ｐゴシック" panose="020B0600070205080204" pitchFamily="50" charset="-128"/>
            <a:ea typeface="ＭＳ Ｐゴシック" panose="020B0600070205080204" pitchFamily="50" charset="-128"/>
          </a:endParaRPr>
        </a:p>
        <a:p>
          <a:pPr algn="ctr"/>
          <a:endParaRPr kumimoji="1" lang="en-US" altLang="ja-JP" sz="1000" b="1">
            <a:latin typeface="ＭＳ Ｐゴシック" panose="020B0600070205080204" pitchFamily="50" charset="-128"/>
            <a:ea typeface="ＭＳ Ｐゴシック" panose="020B0600070205080204" pitchFamily="50" charset="-128"/>
          </a:endParaRPr>
        </a:p>
        <a:p>
          <a:pPr algn="l"/>
          <a:r>
            <a:rPr kumimoji="1" lang="ja-JP" altLang="en-US" sz="1000">
              <a:latin typeface="ＭＳ Ｐゴシック" panose="020B0600070205080204" pitchFamily="50" charset="-128"/>
              <a:ea typeface="ＭＳ Ｐゴシック" panose="020B0600070205080204" pitchFamily="50" charset="-128"/>
            </a:rPr>
            <a:t>・本資料は「小児治験ネットワーク」の算出方法を原案に、治験費用の統一化と適正化・透明性を図る目的として作成しています。算出方法としては、各役職の想定される治験業務時間と役職単価にて直接労務費を算出し、管理費・間接経費を加えています。</a:t>
          </a:r>
          <a:endParaRPr kumimoji="1" lang="en-US" altLang="ja-JP" sz="1000">
            <a:latin typeface="ＭＳ Ｐゴシック" panose="020B0600070205080204" pitchFamily="50" charset="-128"/>
            <a:ea typeface="ＭＳ Ｐゴシック" panose="020B0600070205080204" pitchFamily="50" charset="-128"/>
          </a:endParaRPr>
        </a:p>
        <a:p>
          <a:pPr algn="l"/>
          <a:endParaRPr kumimoji="1" lang="en-US" altLang="ja-JP" sz="1000">
            <a:latin typeface="ＭＳ Ｐゴシック" panose="020B0600070205080204" pitchFamily="50" charset="-128"/>
            <a:ea typeface="ＭＳ Ｐゴシック" panose="020B060007020508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latin typeface="ＭＳ Ｐゴシック" panose="020B0600070205080204" pitchFamily="50" charset="-128"/>
              <a:ea typeface="ＭＳ Ｐゴシック" panose="020B0600070205080204" pitchFamily="50" charset="-128"/>
            </a:rPr>
            <a:t>・</a:t>
          </a:r>
          <a:r>
            <a:rPr kumimoji="1" lang="en-US" altLang="ja-JP" sz="1000" b="1" u="sng">
              <a:latin typeface="ＭＳ Ｐゴシック" panose="020B0600070205080204" pitchFamily="50" charset="-128"/>
              <a:ea typeface="ＭＳ Ｐゴシック" panose="020B0600070205080204" pitchFamily="50" charset="-128"/>
            </a:rPr>
            <a:t>IRB</a:t>
          </a:r>
          <a:r>
            <a:rPr kumimoji="1" lang="ja-JP" altLang="en-US" sz="1000" b="1" u="sng">
              <a:latin typeface="ＭＳ Ｐゴシック" panose="020B0600070205080204" pitchFamily="50" charset="-128"/>
              <a:ea typeface="ＭＳ Ｐゴシック" panose="020B0600070205080204" pitchFamily="50" charset="-128"/>
            </a:rPr>
            <a:t>審査費用は、本資料では定めていません</a:t>
          </a:r>
          <a:r>
            <a:rPr kumimoji="1" lang="ja-JP" altLang="en-US" sz="1000" b="1" u="none">
              <a:latin typeface="ＭＳ Ｐゴシック" panose="020B0600070205080204" pitchFamily="50" charset="-128"/>
              <a:ea typeface="ＭＳ Ｐゴシック" panose="020B0600070205080204" pitchFamily="50" charset="-128"/>
            </a:rPr>
            <a:t>。</a:t>
          </a:r>
          <a:r>
            <a:rPr kumimoji="1" lang="en-US" altLang="ja-JP" sz="1000" u="none">
              <a:latin typeface="ＭＳ Ｐゴシック" panose="020B0600070205080204" pitchFamily="50" charset="-128"/>
              <a:ea typeface="ＭＳ Ｐゴシック" panose="020B0600070205080204" pitchFamily="50" charset="-128"/>
            </a:rPr>
            <a:t>1</a:t>
          </a:r>
          <a:r>
            <a:rPr kumimoji="1" lang="ja-JP" altLang="en-US" sz="1000">
              <a:latin typeface="ＭＳ Ｐゴシック" panose="020B0600070205080204" pitchFamily="50" charset="-128"/>
              <a:ea typeface="+mn-ea"/>
            </a:rPr>
            <a:t>回の審査につき、「治験の実施の適否（新規審査及び臨時審査）に係る審査：</a:t>
          </a:r>
          <a:r>
            <a:rPr kumimoji="1" lang="en-US" altLang="ja-JP" sz="1000">
              <a:latin typeface="ＭＳ Ｐゴシック" panose="020B0600070205080204" pitchFamily="50" charset="-128"/>
              <a:ea typeface="ＭＳ Ｐゴシック" panose="020B0600070205080204" pitchFamily="50" charset="-128"/>
            </a:rPr>
            <a:t>300,000</a:t>
          </a:r>
          <a:r>
            <a:rPr kumimoji="1" lang="ja-JP" altLang="en-US" sz="1000">
              <a:latin typeface="ＭＳ Ｐゴシック" panose="020B0600070205080204" pitchFamily="50" charset="-128"/>
              <a:ea typeface="+mn-ea"/>
            </a:rPr>
            <a:t>円、治験の継続の適否に係る審査：</a:t>
          </a:r>
          <a:r>
            <a:rPr kumimoji="1" lang="en-US" altLang="ja-JP" sz="1000">
              <a:latin typeface="ＭＳ Ｐゴシック" panose="020B0600070205080204" pitchFamily="50" charset="-128"/>
              <a:ea typeface="ＭＳ Ｐゴシック" panose="020B0600070205080204" pitchFamily="50" charset="-128"/>
              <a:cs typeface="+mn-cs"/>
            </a:rPr>
            <a:t>30,000</a:t>
          </a:r>
          <a:r>
            <a:rPr kumimoji="1" lang="ja-JP" altLang="ja-JP" sz="1000">
              <a:latin typeface="ＭＳ Ｐゴシック" panose="020B0600070205080204" pitchFamily="50" charset="-128"/>
              <a:ea typeface="ＭＳ Ｐゴシック" panose="020B0600070205080204" pitchFamily="50" charset="-128"/>
              <a:cs typeface="+mn-cs"/>
            </a:rPr>
            <a:t>円</a:t>
          </a:r>
          <a:r>
            <a:rPr kumimoji="1" lang="ja-JP" altLang="en-US" sz="1000">
              <a:solidFill>
                <a:schemeClr val="tx1"/>
              </a:solidFill>
              <a:latin typeface="ＭＳ Ｐゴシック" panose="020B0600070205080204" pitchFamily="50" charset="-128"/>
              <a:ea typeface="ＭＳ Ｐゴシック" panose="020B0600070205080204" pitchFamily="50" charset="-128"/>
              <a:cs typeface="+mn-cs"/>
            </a:rPr>
            <a:t>、迅速審査：</a:t>
          </a:r>
          <a:r>
            <a:rPr kumimoji="1" lang="en-US" altLang="ja-JP" sz="1000">
              <a:solidFill>
                <a:schemeClr val="tx1"/>
              </a:solidFill>
              <a:latin typeface="ＭＳ Ｐゴシック" panose="020B0600070205080204" pitchFamily="50" charset="-128"/>
              <a:ea typeface="ＭＳ Ｐゴシック" panose="020B0600070205080204" pitchFamily="50" charset="-128"/>
              <a:cs typeface="+mn-cs"/>
            </a:rPr>
            <a:t>30,000</a:t>
          </a:r>
          <a:r>
            <a:rPr kumimoji="1" lang="ja-JP" altLang="ja-JP" sz="1000">
              <a:solidFill>
                <a:schemeClr val="tx1"/>
              </a:solidFill>
              <a:latin typeface="ＭＳ Ｐゴシック" panose="020B0600070205080204" pitchFamily="50" charset="-128"/>
              <a:ea typeface="ＭＳ Ｐゴシック" panose="020B0600070205080204" pitchFamily="50" charset="-128"/>
              <a:cs typeface="+mn-cs"/>
            </a:rPr>
            <a:t>円</a:t>
          </a:r>
          <a:r>
            <a:rPr kumimoji="1" lang="ja-JP" altLang="en-US" sz="1000">
              <a:solidFill>
                <a:schemeClr val="tx1"/>
              </a:solidFill>
              <a:latin typeface="ＭＳ Ｐゴシック" panose="020B0600070205080204" pitchFamily="50" charset="-128"/>
              <a:ea typeface="ＭＳ Ｐゴシック" panose="020B0600070205080204" pitchFamily="50" charset="-128"/>
              <a:cs typeface="+mn-cs"/>
            </a:rPr>
            <a:t>（全て税抜き）</a:t>
          </a:r>
          <a:r>
            <a:rPr kumimoji="1" lang="ja-JP" altLang="en-US" sz="1000">
              <a:solidFill>
                <a:schemeClr val="tx1"/>
              </a:solidFill>
              <a:latin typeface="ＭＳ Ｐゴシック" panose="020B0600070205080204" pitchFamily="50" charset="-128"/>
              <a:ea typeface="ＭＳ Ｐゴシック" panose="020B0600070205080204" pitchFamily="50" charset="-128"/>
            </a:rPr>
            <a:t>」を</a:t>
          </a:r>
          <a:r>
            <a:rPr kumimoji="1" lang="en-US" altLang="ja-JP" sz="1000">
              <a:solidFill>
                <a:schemeClr val="tx1"/>
              </a:solidFill>
              <a:latin typeface="ＭＳ Ｐゴシック" panose="020B0600070205080204" pitchFamily="50" charset="-128"/>
              <a:ea typeface="ＭＳ Ｐゴシック" panose="020B0600070205080204" pitchFamily="50" charset="-128"/>
            </a:rPr>
            <a:t>IRB</a:t>
          </a:r>
          <a:r>
            <a:rPr kumimoji="1" lang="ja-JP" altLang="en-US" sz="1000">
              <a:solidFill>
                <a:schemeClr val="tx1"/>
              </a:solidFill>
              <a:latin typeface="ＭＳ Ｐゴシック" panose="020B0600070205080204" pitchFamily="50" charset="-128"/>
              <a:ea typeface="ＭＳ Ｐゴシック" panose="020B0600070205080204" pitchFamily="50" charset="-128"/>
            </a:rPr>
            <a:t>審査費用とし</a:t>
          </a:r>
          <a:r>
            <a:rPr kumimoji="1" lang="ja-JP" altLang="en-US" sz="1000">
              <a:latin typeface="ＭＳ Ｐゴシック" panose="020B0600070205080204" pitchFamily="50" charset="-128"/>
              <a:ea typeface="ＭＳ Ｐゴシック" panose="020B0600070205080204" pitchFamily="50" charset="-128"/>
            </a:rPr>
            <a:t>て別途、定めています。</a:t>
          </a:r>
          <a:endParaRPr kumimoji="1" lang="en-US" altLang="ja-JP" sz="1000">
            <a:latin typeface="ＭＳ Ｐゴシック" panose="020B0600070205080204" pitchFamily="50" charset="-128"/>
            <a:ea typeface="ＭＳ Ｐゴシック" panose="020B060007020508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a:latin typeface="ＭＳ Ｐゴシック" panose="020B0600070205080204" pitchFamily="50" charset="-128"/>
            <a:ea typeface="ＭＳ Ｐゴシック" panose="020B0600070205080204" pitchFamily="50"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ＭＳ Ｐゴシック" panose="020B0600070205080204" pitchFamily="50" charset="-128"/>
              <a:ea typeface="ＭＳ Ｐゴシック" panose="020B0600070205080204" pitchFamily="50" charset="-128"/>
            </a:rPr>
            <a:t>・</a:t>
          </a:r>
          <a:r>
            <a:rPr kumimoji="1" lang="en-US" altLang="ja-JP" sz="1000">
              <a:solidFill>
                <a:schemeClr val="tx1"/>
              </a:solidFill>
              <a:latin typeface="ＭＳ Ｐゴシック" panose="020B0600070205080204" pitchFamily="50" charset="-128"/>
              <a:ea typeface="ＭＳ Ｐゴシック" panose="020B0600070205080204" pitchFamily="50" charset="-128"/>
            </a:rPr>
            <a:t>Visit</a:t>
          </a:r>
          <a:r>
            <a:rPr kumimoji="1" lang="ja-JP" altLang="en-US" sz="1000">
              <a:solidFill>
                <a:schemeClr val="tx1"/>
              </a:solidFill>
              <a:latin typeface="ＭＳ Ｐゴシック" panose="020B0600070205080204" pitchFamily="50" charset="-128"/>
              <a:ea typeface="ＭＳ Ｐゴシック" panose="020B0600070205080204" pitchFamily="50" charset="-128"/>
            </a:rPr>
            <a:t>請求の場合、観察期でも実施</a:t>
          </a:r>
          <a:r>
            <a:rPr kumimoji="1" lang="en-US" altLang="ja-JP" sz="1000">
              <a:solidFill>
                <a:schemeClr val="tx1"/>
              </a:solidFill>
              <a:latin typeface="ＭＳ Ｐゴシック" panose="020B0600070205080204" pitchFamily="50" charset="-128"/>
              <a:ea typeface="ＭＳ Ｐゴシック" panose="020B0600070205080204" pitchFamily="50" charset="-128"/>
            </a:rPr>
            <a:t>Visit</a:t>
          </a:r>
          <a:r>
            <a:rPr kumimoji="1" lang="ja-JP" altLang="en-US" sz="1000">
              <a:solidFill>
                <a:schemeClr val="tx1"/>
              </a:solidFill>
              <a:latin typeface="ＭＳ Ｐゴシック" panose="020B0600070205080204" pitchFamily="50" charset="-128"/>
              <a:ea typeface="ＭＳ Ｐゴシック" panose="020B0600070205080204" pitchFamily="50" charset="-128"/>
            </a:rPr>
            <a:t>は規定</a:t>
          </a:r>
          <a:r>
            <a:rPr kumimoji="1" lang="en-US" altLang="ja-JP" sz="1000">
              <a:solidFill>
                <a:schemeClr val="tx1"/>
              </a:solidFill>
              <a:latin typeface="ＭＳ Ｐゴシック" panose="020B0600070205080204" pitchFamily="50" charset="-128"/>
              <a:ea typeface="ＭＳ Ｐゴシック" panose="020B0600070205080204" pitchFamily="50" charset="-128"/>
            </a:rPr>
            <a:t>Visit</a:t>
          </a:r>
          <a:r>
            <a:rPr kumimoji="1" lang="ja-JP" altLang="en-US" sz="1000">
              <a:solidFill>
                <a:schemeClr val="tx1"/>
              </a:solidFill>
              <a:latin typeface="ＭＳ Ｐゴシック" panose="020B0600070205080204" pitchFamily="50" charset="-128"/>
              <a:ea typeface="ＭＳ Ｐゴシック" panose="020B0600070205080204" pitchFamily="50" charset="-128"/>
            </a:rPr>
            <a:t>とみなしています。（不適格症例含む）</a:t>
          </a:r>
          <a:endParaRPr kumimoji="1" lang="en-US" altLang="ja-JP" sz="1000">
            <a:solidFill>
              <a:schemeClr val="tx1"/>
            </a:solidFill>
            <a:latin typeface="ＭＳ Ｐゴシック" panose="020B0600070205080204" pitchFamily="50" charset="-128"/>
            <a:ea typeface="ＭＳ Ｐゴシック" panose="020B0600070205080204" pitchFamily="50" charset="-128"/>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latin typeface="ＭＳ Ｐゴシック" panose="020B0600070205080204" pitchFamily="50" charset="-128"/>
              <a:ea typeface="ＭＳ Ｐゴシック" panose="020B0600070205080204" pitchFamily="50" charset="-128"/>
            </a:rPr>
            <a:t>　</a:t>
          </a:r>
          <a:endParaRPr kumimoji="1" lang="en-US" altLang="ja-JP" sz="1000">
            <a:solidFill>
              <a:srgbClr val="FF0000"/>
            </a:solidFill>
            <a:latin typeface="ＭＳ Ｐゴシック" panose="020B0600070205080204" pitchFamily="50" charset="-128"/>
            <a:ea typeface="ＭＳ Ｐゴシック" panose="020B0600070205080204" pitchFamily="50" charset="-128"/>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ＭＳ Ｐゴシック" panose="020B0600070205080204" pitchFamily="50" charset="-128"/>
              <a:ea typeface="ＭＳ Ｐゴシック" panose="020B0600070205080204" pitchFamily="50" charset="-128"/>
            </a:rPr>
            <a:t>・治験の実施が決まりましたら、治験実施計画書を基に</a:t>
          </a:r>
          <a:r>
            <a:rPr kumimoji="1" lang="ja-JP" altLang="ja-JP" sz="1000">
              <a:latin typeface="ＭＳ Ｐゴシック" panose="020B0600070205080204" pitchFamily="50" charset="-128"/>
              <a:ea typeface="ＭＳ Ｐゴシック" panose="020B0600070205080204" pitchFamily="50" charset="-128"/>
              <a:cs typeface="+mn-cs"/>
            </a:rPr>
            <a:t>「治験課題名」～「</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cs typeface="+mn-cs"/>
            </a:rPr>
            <a:t>初回の</a:t>
          </a:r>
          <a:r>
            <a:rPr kumimoji="1" lang="ja-JP" altLang="ja-JP" sz="1000">
              <a:solidFill>
                <a:sysClr val="windowText" lastClr="000000"/>
              </a:solidFill>
              <a:latin typeface="ＭＳ Ｐゴシック" panose="020B0600070205080204" pitchFamily="50" charset="-128"/>
              <a:ea typeface="ＭＳ Ｐゴシック" panose="020B0600070205080204" pitchFamily="50" charset="-128"/>
              <a:cs typeface="+mn-cs"/>
            </a:rPr>
            <a:t>目標症例数」</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cs typeface="+mn-cs"/>
            </a:rPr>
            <a:t>、</a:t>
          </a:r>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(23)</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に係数及び数値を入力して</a:t>
          </a:r>
          <a:r>
            <a:rPr kumimoji="1" lang="ja-JP" altLang="ja-JP" sz="1000">
              <a:solidFill>
                <a:sysClr val="windowText" lastClr="000000"/>
              </a:solidFill>
              <a:latin typeface="ＭＳ Ｐゴシック" panose="020B0600070205080204" pitchFamily="50" charset="-128"/>
              <a:ea typeface="ＭＳ Ｐゴシック" panose="020B0600070205080204" pitchFamily="50" charset="-128"/>
              <a:cs typeface="+mn-cs"/>
            </a:rPr>
            <a:t>、事務局に提出してください。</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ja-JP" sz="1000">
              <a:solidFill>
                <a:sysClr val="windowText" lastClr="000000"/>
              </a:solidFill>
              <a:latin typeface="ＭＳ Ｐゴシック" panose="020B0600070205080204" pitchFamily="50" charset="-128"/>
              <a:ea typeface="ＭＳ Ｐゴシック" panose="020B0600070205080204" pitchFamily="50" charset="-128"/>
              <a:cs typeface="+mn-cs"/>
            </a:rPr>
            <a:t>費用算定の透明</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cs typeface="+mn-cs"/>
            </a:rPr>
            <a:t>確保のため</a:t>
          </a:r>
          <a:r>
            <a:rPr kumimoji="1" lang="ja-JP" altLang="ja-JP" sz="1000">
              <a:solidFill>
                <a:sysClr val="windowText" lastClr="000000"/>
              </a:solidFill>
              <a:latin typeface="ＭＳ Ｐゴシック" panose="020B0600070205080204" pitchFamily="50" charset="-128"/>
              <a:ea typeface="ＭＳ Ｐゴシック" panose="020B0600070205080204" pitchFamily="50" charset="-128"/>
              <a:cs typeface="+mn-cs"/>
            </a:rPr>
            <a:t>各種算定項目を</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cs typeface="+mn-cs"/>
            </a:rPr>
            <a:t>想定値として</a:t>
          </a:r>
          <a:r>
            <a:rPr kumimoji="1" lang="ja-JP" altLang="ja-JP" sz="1000">
              <a:solidFill>
                <a:sysClr val="windowText" lastClr="000000"/>
              </a:solidFill>
              <a:latin typeface="ＭＳ Ｐゴシック" panose="020B0600070205080204" pitchFamily="50" charset="-128"/>
              <a:ea typeface="ＭＳ Ｐゴシック" panose="020B0600070205080204" pitchFamily="50" charset="-128"/>
              <a:cs typeface="+mn-cs"/>
            </a:rPr>
            <a:t>設定し</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cs typeface="+mn-cs"/>
            </a:rPr>
            <a:t>積算</a:t>
          </a:r>
          <a:r>
            <a:rPr kumimoji="1" lang="ja-JP" altLang="ja-JP" sz="1000">
              <a:solidFill>
                <a:sysClr val="windowText" lastClr="000000"/>
              </a:solidFill>
              <a:latin typeface="ＭＳ Ｐゴシック" panose="020B0600070205080204" pitchFamily="50" charset="-128"/>
              <a:ea typeface="ＭＳ Ｐゴシック" panose="020B0600070205080204" pitchFamily="50" charset="-128"/>
              <a:cs typeface="+mn-cs"/>
            </a:rPr>
            <a:t>していますが、</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cs typeface="+mn-cs"/>
            </a:rPr>
            <a:t>統一化を図るために</a:t>
          </a:r>
          <a:r>
            <a:rPr kumimoji="1" lang="ja-JP" altLang="ja-JP" sz="1000">
              <a:solidFill>
                <a:sysClr val="windowText" lastClr="000000"/>
              </a:solidFill>
              <a:latin typeface="ＭＳ Ｐゴシック" panose="020B0600070205080204" pitchFamily="50" charset="-128"/>
              <a:ea typeface="ＭＳ Ｐゴシック" panose="020B0600070205080204" pitchFamily="50" charset="-128"/>
              <a:cs typeface="+mn-cs"/>
            </a:rPr>
            <a:t>全業務を算定項目として</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cs typeface="+mn-cs"/>
            </a:rPr>
            <a:t>設定することはできません</a:t>
          </a:r>
          <a:r>
            <a:rPr kumimoji="1" lang="ja-JP" altLang="ja-JP" sz="1000">
              <a:solidFill>
                <a:sysClr val="windowText" lastClr="000000"/>
              </a:solidFill>
              <a:latin typeface="ＭＳ Ｐゴシック" panose="020B0600070205080204" pitchFamily="50" charset="-128"/>
              <a:ea typeface="ＭＳ Ｐゴシック" panose="020B0600070205080204" pitchFamily="50" charset="-128"/>
              <a:cs typeface="+mn-cs"/>
            </a:rPr>
            <a:t>。</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cs typeface="+mn-cs"/>
            </a:rPr>
            <a:t>試験の違いにより、算定項目内容に過不足がありますが、</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cs typeface="+mn-cs"/>
            </a:rPr>
            <a:t>一般的な治験業務を勘案した上で、押しなべて算定しているため、未実施の算定項目がある場合でも、</a:t>
          </a:r>
          <a:r>
            <a:rPr kumimoji="1" lang="ja-JP" altLang="ja-JP" sz="1000" b="0" u="none">
              <a:solidFill>
                <a:sysClr val="windowText" lastClr="000000"/>
              </a:solidFill>
              <a:latin typeface="ＭＳ Ｐゴシック" panose="020B0600070205080204" pitchFamily="50" charset="-128"/>
              <a:ea typeface="ＭＳ Ｐゴシック" panose="020B0600070205080204" pitchFamily="50" charset="-128"/>
              <a:cs typeface="+mn-cs"/>
            </a:rPr>
            <a:t>削除は行わず、算出方法</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cs typeface="+mn-cs"/>
            </a:rPr>
            <a:t>を</a:t>
          </a:r>
          <a:r>
            <a:rPr kumimoji="1" lang="ja-JP" altLang="ja-JP" sz="1000" b="0" u="none">
              <a:solidFill>
                <a:sysClr val="windowText" lastClr="000000"/>
              </a:solidFill>
              <a:latin typeface="ＭＳ Ｐゴシック" panose="020B0600070205080204" pitchFamily="50" charset="-128"/>
              <a:ea typeface="ＭＳ Ｐゴシック" panose="020B0600070205080204" pitchFamily="50" charset="-128"/>
              <a:cs typeface="+mn-cs"/>
            </a:rPr>
            <a:t>一律としています</a:t>
          </a:r>
          <a:r>
            <a:rPr kumimoji="1" lang="ja-JP" altLang="ja-JP" sz="1000">
              <a:solidFill>
                <a:sysClr val="windowText" lastClr="000000"/>
              </a:solidFill>
              <a:latin typeface="ＭＳ Ｐゴシック" panose="020B0600070205080204" pitchFamily="50" charset="-128"/>
              <a:ea typeface="ＭＳ Ｐゴシック" panose="020B0600070205080204" pitchFamily="50" charset="-128"/>
              <a:cs typeface="+mn-cs"/>
            </a:rPr>
            <a:t>。　</a:t>
          </a:r>
          <a:endParaRPr kumimoji="1" lang="en-US" altLang="ja-JP" sz="1000">
            <a:latin typeface="ＭＳ Ｐゴシック" panose="020B0600070205080204" pitchFamily="50" charset="-128"/>
            <a:ea typeface="ＭＳ Ｐゴシック" panose="020B0600070205080204" pitchFamily="50" charset="-128"/>
          </a:endParaRPr>
        </a:p>
        <a:p>
          <a:pPr algn="l"/>
          <a:r>
            <a:rPr kumimoji="1" lang="en-US" altLang="ja-JP" sz="1000">
              <a:solidFill>
                <a:schemeClr val="accent6"/>
              </a:solidFill>
              <a:latin typeface="ＭＳ Ｐゴシック" panose="020B0600070205080204" pitchFamily="50" charset="-128"/>
              <a:ea typeface="ＭＳ Ｐゴシック" panose="020B0600070205080204" pitchFamily="50" charset="-128"/>
            </a:rPr>
            <a:t>※</a:t>
          </a:r>
          <a:r>
            <a:rPr kumimoji="1" lang="ja-JP" altLang="en-US" sz="1000" b="1" u="sng">
              <a:solidFill>
                <a:schemeClr val="accent6"/>
              </a:solidFill>
              <a:latin typeface="ＭＳ Ｐゴシック" panose="020B0600070205080204" pitchFamily="50" charset="-128"/>
              <a:ea typeface="ＭＳ Ｐゴシック" panose="020B0600070205080204" pitchFamily="50" charset="-128"/>
            </a:rPr>
            <a:t>オレンジセルに係数を入力</a:t>
          </a:r>
          <a:r>
            <a:rPr kumimoji="1" lang="ja-JP" altLang="en-US" sz="1000">
              <a:solidFill>
                <a:schemeClr val="accent6"/>
              </a:solidFill>
              <a:latin typeface="ＭＳ Ｐゴシック" panose="020B0600070205080204" pitchFamily="50" charset="-128"/>
              <a:ea typeface="ＭＳ Ｐゴシック" panose="020B0600070205080204" pitchFamily="50" charset="-128"/>
            </a:rPr>
            <a:t>すると、自動計算された積算金額が治験など経費算出表②に反映されます。</a:t>
          </a:r>
          <a:endParaRPr kumimoji="1" lang="en-US" altLang="ja-JP" sz="1000" u="sng">
            <a:solidFill>
              <a:schemeClr val="accent6"/>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95250</xdr:colOff>
      <xdr:row>0</xdr:row>
      <xdr:rowOff>47628</xdr:rowOff>
    </xdr:from>
    <xdr:to>
      <xdr:col>17</xdr:col>
      <xdr:colOff>151753</xdr:colOff>
      <xdr:row>7</xdr:row>
      <xdr:rowOff>53789</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858125" y="47628"/>
          <a:ext cx="7209778" cy="1463486"/>
        </a:xfrm>
        <a:prstGeom prst="rect">
          <a:avLst/>
        </a:prstGeom>
        <a:solidFill>
          <a:schemeClr val="accent5">
            <a:lumMod val="20000"/>
            <a:lumOff val="80000"/>
          </a:schemeClr>
        </a:solidFill>
        <a:ln w="9525" cap="flat" cmpd="sng" algn="ctr">
          <a:solidFill>
            <a:schemeClr val="accent5"/>
          </a:solidFill>
          <a:prstDash val="solid"/>
          <a:round/>
          <a:headEnd type="none" w="med" len="med"/>
          <a:tailEnd type="none" w="med" len="med"/>
        </a:ln>
        <a:effectLst/>
      </xdr:spPr>
      <xdr:txBody>
        <a:bodyPr vertOverflow="clip" wrap="square" lIns="36000" tIns="36000" rIns="36000" bIns="36000" rtlCol="0" anchor="t" upright="1"/>
        <a:lstStyle/>
        <a:p>
          <a:pPr algn="ctr"/>
          <a:r>
            <a:rPr kumimoji="1" lang="ja-JP" altLang="en-US" sz="1100" b="1">
              <a:latin typeface="ＭＳ Ｐゴシック" panose="020B0600070205080204" pitchFamily="50" charset="-128"/>
              <a:ea typeface="ＭＳ Ｐゴシック" panose="020B0600070205080204" pitchFamily="50" charset="-128"/>
              <a:cs typeface="+mn-cs"/>
            </a:rPr>
            <a:t>～全般的留意事項～</a:t>
          </a:r>
          <a:endParaRPr kumimoji="1" lang="en-US" altLang="ja-JP" sz="1000" b="1">
            <a:latin typeface="ＭＳ Ｐゴシック" panose="020B0600070205080204" pitchFamily="50" charset="-128"/>
            <a:ea typeface="ＭＳ Ｐゴシック" panose="020B0600070205080204" pitchFamily="50" charset="-128"/>
            <a:cs typeface="+mn-cs"/>
          </a:endParaRPr>
        </a:p>
        <a:p>
          <a:r>
            <a:rPr kumimoji="1" lang="en-US" altLang="ja-JP" sz="1000" b="1">
              <a:latin typeface="ＭＳ Ｐゴシック" panose="020B0600070205080204" pitchFamily="50" charset="-128"/>
              <a:ea typeface="ＭＳ Ｐゴシック" panose="020B0600070205080204" pitchFamily="50" charset="-128"/>
              <a:cs typeface="+mn-cs"/>
            </a:rPr>
            <a:t>【</a:t>
          </a:r>
          <a:r>
            <a:rPr kumimoji="1" lang="ja-JP" altLang="ja-JP" sz="1000" b="1">
              <a:latin typeface="ＭＳ Ｐゴシック" panose="020B0600070205080204" pitchFamily="50" charset="-128"/>
              <a:ea typeface="ＭＳ Ｐゴシック" panose="020B0600070205080204" pitchFamily="50" charset="-128"/>
              <a:cs typeface="+mn-cs"/>
            </a:rPr>
            <a:t>固定費</a:t>
          </a:r>
          <a:r>
            <a:rPr kumimoji="1" lang="en-US" altLang="ja-JP" sz="1000" b="1">
              <a:latin typeface="ＭＳ Ｐゴシック" panose="020B0600070205080204" pitchFamily="50" charset="-128"/>
              <a:ea typeface="ＭＳ Ｐゴシック" panose="020B0600070205080204" pitchFamily="50" charset="-128"/>
              <a:cs typeface="+mn-cs"/>
            </a:rPr>
            <a:t>】</a:t>
          </a:r>
          <a:endParaRPr lang="ja-JP" altLang="ja-JP" sz="1000">
            <a:latin typeface="ＭＳ Ｐゴシック" panose="020B0600070205080204" pitchFamily="50" charset="-128"/>
            <a:ea typeface="ＭＳ Ｐゴシック" panose="020B0600070205080204" pitchFamily="50" charset="-128"/>
          </a:endParaRPr>
        </a:p>
        <a:p>
          <a:r>
            <a:rPr kumimoji="1" lang="ja-JP" altLang="en-US" sz="1000">
              <a:solidFill>
                <a:schemeClr val="tx1"/>
              </a:solidFill>
              <a:latin typeface="ＭＳ Ｐゴシック" panose="020B0600070205080204" pitchFamily="50" charset="-128"/>
              <a:ea typeface="ＭＳ Ｐゴシック" panose="020B0600070205080204" pitchFamily="50" charset="-128"/>
              <a:cs typeface="+mn-cs"/>
            </a:rPr>
            <a:t>治験契約締結月の翌月の</a:t>
          </a:r>
          <a:r>
            <a:rPr kumimoji="1" lang="ja-JP" altLang="ja-JP" sz="1000">
              <a:solidFill>
                <a:schemeClr val="tx1"/>
              </a:solidFill>
              <a:latin typeface="ＭＳ Ｐゴシック" panose="020B0600070205080204" pitchFamily="50" charset="-128"/>
              <a:ea typeface="ＭＳ Ｐゴシック" panose="020B0600070205080204" pitchFamily="50" charset="-128"/>
              <a:cs typeface="+mn-cs"/>
            </a:rPr>
            <a:t>一括請求と</a:t>
          </a:r>
          <a:r>
            <a:rPr kumimoji="1" lang="ja-JP" altLang="en-US" sz="1000">
              <a:solidFill>
                <a:schemeClr val="tx1"/>
              </a:solidFill>
              <a:latin typeface="ＭＳ Ｐゴシック" panose="020B0600070205080204" pitchFamily="50" charset="-128"/>
              <a:ea typeface="ＭＳ Ｐゴシック" panose="020B0600070205080204" pitchFamily="50" charset="-128"/>
              <a:cs typeface="+mn-cs"/>
            </a:rPr>
            <a:t>なります。</a:t>
          </a:r>
          <a:endParaRPr kumimoji="1" lang="en-US" altLang="ja-JP" sz="1000">
            <a:solidFill>
              <a:schemeClr val="tx1"/>
            </a:solidFill>
            <a:latin typeface="ＭＳ Ｐゴシック" panose="020B0600070205080204" pitchFamily="50" charset="-128"/>
            <a:ea typeface="ＭＳ Ｐゴシック" panose="020B0600070205080204" pitchFamily="50" charset="-128"/>
            <a:cs typeface="+mn-cs"/>
          </a:endParaRPr>
        </a:p>
        <a:p>
          <a:endParaRPr kumimoji="1" lang="en-US" altLang="ja-JP" sz="1000">
            <a:solidFill>
              <a:schemeClr val="tx1"/>
            </a:solidFill>
            <a:latin typeface="ＭＳ Ｐゴシック" panose="020B0600070205080204" pitchFamily="50" charset="-128"/>
            <a:ea typeface="ＭＳ Ｐゴシック" panose="020B0600070205080204" pitchFamily="50" charset="-128"/>
            <a:cs typeface="+mn-cs"/>
          </a:endParaRPr>
        </a:p>
        <a:p>
          <a:r>
            <a:rPr kumimoji="1" lang="en-US" altLang="ja-JP" sz="1000" b="1">
              <a:solidFill>
                <a:schemeClr val="tx1"/>
              </a:solidFill>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tx1"/>
              </a:solidFill>
              <a:latin typeface="ＭＳ Ｐゴシック" panose="020B0600070205080204" pitchFamily="50" charset="-128"/>
              <a:ea typeface="ＭＳ Ｐゴシック" panose="020B0600070205080204" pitchFamily="50" charset="-128"/>
              <a:cs typeface="+mn-cs"/>
            </a:rPr>
            <a:t>変動費</a:t>
          </a:r>
          <a:r>
            <a:rPr kumimoji="1" lang="en-US" altLang="ja-JP" sz="1000" b="1">
              <a:solidFill>
                <a:schemeClr val="tx1"/>
              </a:solidFill>
              <a:latin typeface="ＭＳ Ｐゴシック" panose="020B0600070205080204" pitchFamily="50" charset="-128"/>
              <a:ea typeface="ＭＳ Ｐゴシック" panose="020B0600070205080204" pitchFamily="50" charset="-128"/>
              <a:cs typeface="+mn-cs"/>
            </a:rPr>
            <a:t>】</a:t>
          </a:r>
          <a:endParaRPr lang="ja-JP" altLang="ja-JP" sz="1000">
            <a:solidFill>
              <a:schemeClr val="tx1"/>
            </a:solidFill>
            <a:latin typeface="ＭＳ Ｐゴシック" panose="020B0600070205080204" pitchFamily="50" charset="-128"/>
            <a:ea typeface="ＭＳ Ｐゴシック" panose="020B0600070205080204" pitchFamily="50" charset="-128"/>
          </a:endParaRPr>
        </a:p>
        <a:p>
          <a:r>
            <a:rPr kumimoji="1" lang="ja-JP" altLang="ja-JP" sz="1000" b="0" u="sng">
              <a:solidFill>
                <a:schemeClr val="tx1"/>
              </a:solidFill>
              <a:latin typeface="ＭＳ Ｐゴシック" panose="020B0600070205080204" pitchFamily="50" charset="-128"/>
              <a:ea typeface="ＭＳ Ｐゴシック" panose="020B0600070205080204" pitchFamily="50" charset="-128"/>
              <a:cs typeface="+mn-cs"/>
            </a:rPr>
            <a:t>出来高払い（</a:t>
          </a:r>
          <a:r>
            <a:rPr kumimoji="1" lang="en-US" altLang="ja-JP" sz="1000" b="0" u="sng">
              <a:solidFill>
                <a:schemeClr val="tx1"/>
              </a:solidFill>
              <a:latin typeface="ＭＳ Ｐゴシック" panose="020B0600070205080204" pitchFamily="50" charset="-128"/>
              <a:ea typeface="ＭＳ Ｐゴシック" panose="020B0600070205080204" pitchFamily="50" charset="-128"/>
              <a:cs typeface="+mn-cs"/>
            </a:rPr>
            <a:t>Visit</a:t>
          </a:r>
          <a:r>
            <a:rPr kumimoji="1" lang="ja-JP" altLang="ja-JP" sz="1000" b="0" u="sng">
              <a:solidFill>
                <a:schemeClr val="tx1"/>
              </a:solidFill>
              <a:latin typeface="ＭＳ Ｐゴシック" panose="020B0600070205080204" pitchFamily="50" charset="-128"/>
              <a:ea typeface="ＭＳ Ｐゴシック" panose="020B0600070205080204" pitchFamily="50" charset="-128"/>
              <a:cs typeface="+mn-cs"/>
            </a:rPr>
            <a:t>実績払い）を推奨</a:t>
          </a:r>
          <a:r>
            <a:rPr kumimoji="1" lang="ja-JP" altLang="ja-JP" sz="1000">
              <a:solidFill>
                <a:schemeClr val="tx1"/>
              </a:solidFill>
              <a:latin typeface="ＭＳ Ｐゴシック" panose="020B0600070205080204" pitchFamily="50" charset="-128"/>
              <a:ea typeface="ＭＳ Ｐゴシック" panose="020B0600070205080204" pitchFamily="50" charset="-128"/>
              <a:cs typeface="+mn-cs"/>
            </a:rPr>
            <a:t>しています。</a:t>
          </a:r>
          <a:r>
            <a:rPr kumimoji="1" lang="ja-JP" altLang="en-US" sz="1000">
              <a:solidFill>
                <a:schemeClr val="tx1"/>
              </a:solidFill>
              <a:latin typeface="ＭＳ Ｐゴシック" panose="020B0600070205080204" pitchFamily="50" charset="-128"/>
              <a:ea typeface="ＭＳ Ｐゴシック" panose="020B0600070205080204" pitchFamily="50" charset="-128"/>
              <a:cs typeface="+mn-cs"/>
            </a:rPr>
            <a:t>た</a:t>
          </a:r>
          <a:r>
            <a:rPr kumimoji="1" lang="ja-JP" altLang="ja-JP" sz="1000">
              <a:solidFill>
                <a:schemeClr val="tx1"/>
              </a:solidFill>
              <a:latin typeface="ＭＳ Ｐゴシック" panose="020B0600070205080204" pitchFamily="50" charset="-128"/>
              <a:ea typeface="ＭＳ Ｐゴシック" panose="020B0600070205080204" pitchFamily="50" charset="-128"/>
              <a:cs typeface="+mn-cs"/>
            </a:rPr>
            <a:t>だし、単回投与試験や短期試験の場合はその限りではありません。</a:t>
          </a:r>
          <a:endParaRPr kumimoji="1" lang="en-US" altLang="ja-JP" sz="1000">
            <a:solidFill>
              <a:schemeClr val="tx1"/>
            </a:solidFill>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effectLst/>
              <a:latin typeface="+mn-lt"/>
              <a:ea typeface="+mn-ea"/>
              <a:cs typeface="+mn-cs"/>
            </a:rPr>
            <a:t>規定</a:t>
          </a:r>
          <a:r>
            <a:rPr kumimoji="1" lang="en-US" altLang="ja-JP" sz="1100">
              <a:effectLst/>
              <a:latin typeface="+mn-lt"/>
              <a:ea typeface="+mn-ea"/>
              <a:cs typeface="+mn-cs"/>
            </a:rPr>
            <a:t>Visit</a:t>
          </a:r>
          <a:r>
            <a:rPr kumimoji="1" lang="ja-JP" altLang="ja-JP" sz="1100">
              <a:effectLst/>
              <a:latin typeface="+mn-lt"/>
              <a:ea typeface="+mn-ea"/>
              <a:cs typeface="+mn-cs"/>
            </a:rPr>
            <a:t>を実施した翌月の請求となります。</a:t>
          </a:r>
          <a:endParaRPr lang="ja-JP" altLang="ja-JP" sz="10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115259</xdr:colOff>
      <xdr:row>6</xdr:row>
      <xdr:rowOff>-1</xdr:rowOff>
    </xdr:from>
    <xdr:to>
      <xdr:col>10</xdr:col>
      <xdr:colOff>236444</xdr:colOff>
      <xdr:row>10</xdr:row>
      <xdr:rowOff>142874</xdr:rowOff>
    </xdr:to>
    <xdr:sp macro="" textlink="">
      <xdr:nvSpPr>
        <xdr:cNvPr id="2" name="四角形吹き出し 1">
          <a:extLst>
            <a:ext uri="{FF2B5EF4-FFF2-40B4-BE49-F238E27FC236}">
              <a16:creationId xmlns:a16="http://schemas.microsoft.com/office/drawing/2014/main" id="{00000000-0008-0000-0200-000002000000}"/>
            </a:ext>
          </a:extLst>
        </xdr:cNvPr>
        <xdr:cNvSpPr/>
      </xdr:nvSpPr>
      <xdr:spPr bwMode="auto">
        <a:xfrm>
          <a:off x="9056853" y="1547812"/>
          <a:ext cx="3335872" cy="1131093"/>
        </a:xfrm>
        <a:prstGeom prst="wedgeRectCallout">
          <a:avLst>
            <a:gd name="adj1" fmla="val -58891"/>
            <a:gd name="adj2" fmla="val 91755"/>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ja-JP" sz="1200" b="1">
              <a:solidFill>
                <a:srgbClr val="92D050"/>
              </a:solidFill>
              <a:latin typeface="+mn-lt"/>
              <a:ea typeface="+mn-ea"/>
              <a:cs typeface="+mn-cs"/>
            </a:rPr>
            <a:t>　緑色係数・・・固定費と変動費両方にかかる係数</a:t>
          </a:r>
          <a:endParaRPr kumimoji="1" lang="en-US" altLang="ja-JP" sz="1200" b="1">
            <a:solidFill>
              <a:srgbClr val="92D050"/>
            </a:solidFill>
            <a:latin typeface="+mn-lt"/>
            <a:ea typeface="+mn-ea"/>
            <a:cs typeface="+mn-cs"/>
          </a:endParaRPr>
        </a:p>
        <a:p>
          <a:pPr algn="l"/>
          <a:r>
            <a:rPr kumimoji="1" lang="ja-JP" altLang="en-US" sz="1200" b="1">
              <a:solidFill>
                <a:srgbClr val="92D050"/>
              </a:solidFill>
              <a:latin typeface="+mn-lt"/>
              <a:ea typeface="+mn-ea"/>
              <a:cs typeface="+mn-cs"/>
            </a:rPr>
            <a:t>　</a:t>
          </a:r>
          <a:r>
            <a:rPr kumimoji="1" lang="ja-JP" altLang="en-US" sz="1200" b="1">
              <a:solidFill>
                <a:schemeClr val="accent5"/>
              </a:solidFill>
            </a:rPr>
            <a:t>青色係数・・・固定費の係数</a:t>
          </a:r>
          <a:endParaRPr kumimoji="1" lang="en-US" altLang="ja-JP" sz="1200" b="1">
            <a:solidFill>
              <a:schemeClr val="accent5"/>
            </a:solidFill>
          </a:endParaRPr>
        </a:p>
        <a:p>
          <a:pPr algn="l"/>
          <a:r>
            <a:rPr kumimoji="1" lang="ja-JP" altLang="en-US" sz="1200" b="1">
              <a:solidFill>
                <a:srgbClr val="FF0000"/>
              </a:solidFill>
            </a:rPr>
            <a:t>　赤色係数・・・変動費の係数</a:t>
          </a:r>
          <a:r>
            <a:rPr kumimoji="1" lang="ja-JP" altLang="en-US" sz="1200">
              <a:solidFill>
                <a:schemeClr val="accent3"/>
              </a:solidFill>
            </a:rPr>
            <a:t>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44"/>
  <sheetViews>
    <sheetView tabSelected="1" view="pageBreakPreview" topLeftCell="A37" zoomScaleNormal="100" zoomScaleSheetLayoutView="100" zoomScalePageLayoutView="85" workbookViewId="0">
      <selection activeCell="C7" sqref="C7:E7"/>
    </sheetView>
  </sheetViews>
  <sheetFormatPr defaultColWidth="9" defaultRowHeight="12"/>
  <cols>
    <col min="1" max="1" width="4.6640625" style="57" customWidth="1"/>
    <col min="2" max="2" width="16.33203125" style="57" customWidth="1"/>
    <col min="3" max="3" width="47.109375" style="57" customWidth="1"/>
    <col min="4" max="4" width="8.77734375" style="57" customWidth="1"/>
    <col min="5" max="5" width="13.6640625" style="57" customWidth="1"/>
    <col min="6" max="6" width="1.6640625" style="57" customWidth="1"/>
    <col min="7" max="7" width="9.33203125" style="57" customWidth="1"/>
    <col min="8" max="16384" width="9" style="57"/>
  </cols>
  <sheetData>
    <row r="1" spans="1:5" ht="15" customHeight="1">
      <c r="D1" s="122"/>
      <c r="E1" s="58" t="s">
        <v>0</v>
      </c>
    </row>
    <row r="2" spans="1:5" ht="15" customHeight="1">
      <c r="D2" s="123"/>
      <c r="E2" s="42"/>
    </row>
    <row r="3" spans="1:5" ht="6" customHeight="1">
      <c r="D3" s="59"/>
      <c r="E3" s="60"/>
    </row>
    <row r="4" spans="1:5" s="15" customFormat="1" ht="21" customHeight="1">
      <c r="A4" s="516" t="s">
        <v>1</v>
      </c>
      <c r="B4" s="516"/>
      <c r="C4" s="516"/>
      <c r="D4" s="516"/>
      <c r="E4" s="516"/>
    </row>
    <row r="5" spans="1:5" ht="6" customHeight="1">
      <c r="D5" s="59"/>
      <c r="E5" s="60"/>
    </row>
    <row r="6" spans="1:5" ht="15" customHeight="1" thickBot="1">
      <c r="D6" s="59" t="s">
        <v>2</v>
      </c>
      <c r="E6" s="60" t="s">
        <v>3</v>
      </c>
    </row>
    <row r="7" spans="1:5" ht="36" customHeight="1">
      <c r="A7" s="522" t="s">
        <v>4</v>
      </c>
      <c r="B7" s="523"/>
      <c r="C7" s="524" t="s">
        <v>5</v>
      </c>
      <c r="D7" s="525"/>
      <c r="E7" s="526"/>
    </row>
    <row r="8" spans="1:5" ht="18" customHeight="1">
      <c r="A8" s="517" t="s">
        <v>6</v>
      </c>
      <c r="B8" s="518"/>
      <c r="C8" s="519"/>
      <c r="D8" s="520"/>
      <c r="E8" s="521"/>
    </row>
    <row r="9" spans="1:5" ht="18" customHeight="1">
      <c r="A9" s="552" t="s">
        <v>7</v>
      </c>
      <c r="B9" s="553"/>
      <c r="C9" s="554" t="s">
        <v>8</v>
      </c>
      <c r="D9" s="555"/>
      <c r="E9" s="556"/>
    </row>
    <row r="10" spans="1:5" ht="18" customHeight="1" thickBot="1">
      <c r="A10" s="560" t="s">
        <v>9</v>
      </c>
      <c r="B10" s="561"/>
      <c r="C10" s="79">
        <v>1</v>
      </c>
      <c r="D10" s="80"/>
      <c r="E10" s="44"/>
    </row>
    <row r="11" spans="1:5" ht="15" customHeight="1">
      <c r="A11" s="39"/>
      <c r="B11" s="39"/>
      <c r="C11" s="39"/>
      <c r="D11" s="39"/>
      <c r="E11" s="39"/>
    </row>
    <row r="12" spans="1:5" ht="18" customHeight="1" thickBot="1">
      <c r="A12" s="533" t="s">
        <v>10</v>
      </c>
      <c r="B12" s="533"/>
      <c r="C12" s="533"/>
      <c r="D12" s="533"/>
      <c r="E12" s="533"/>
    </row>
    <row r="13" spans="1:5" ht="15" customHeight="1">
      <c r="A13" s="557" t="s">
        <v>11</v>
      </c>
      <c r="B13" s="558"/>
      <c r="C13" s="558"/>
      <c r="D13" s="559"/>
      <c r="E13" s="45" t="s">
        <v>12</v>
      </c>
    </row>
    <row r="14" spans="1:5" ht="27" customHeight="1">
      <c r="A14" s="76" t="s">
        <v>13</v>
      </c>
      <c r="B14" s="534" t="s">
        <v>14</v>
      </c>
      <c r="C14" s="535"/>
      <c r="D14" s="536"/>
      <c r="E14" s="84">
        <v>1</v>
      </c>
    </row>
    <row r="15" spans="1:5" ht="27" customHeight="1">
      <c r="A15" s="76" t="s">
        <v>15</v>
      </c>
      <c r="B15" s="534" t="s">
        <v>16</v>
      </c>
      <c r="C15" s="535"/>
      <c r="D15" s="536"/>
      <c r="E15" s="85" t="s">
        <v>29</v>
      </c>
    </row>
    <row r="16" spans="1:5" ht="18" customHeight="1">
      <c r="A16" s="562" t="s">
        <v>18</v>
      </c>
      <c r="B16" s="530" t="s">
        <v>19</v>
      </c>
      <c r="C16" s="531"/>
      <c r="D16" s="532"/>
      <c r="E16" s="85" t="s">
        <v>29</v>
      </c>
    </row>
    <row r="17" spans="1:5" ht="18" customHeight="1">
      <c r="A17" s="563"/>
      <c r="B17" s="549" t="s">
        <v>20</v>
      </c>
      <c r="C17" s="550"/>
      <c r="D17" s="551"/>
      <c r="E17" s="86" t="s">
        <v>29</v>
      </c>
    </row>
    <row r="18" spans="1:5" ht="18" customHeight="1">
      <c r="A18" s="563"/>
      <c r="B18" s="549" t="s">
        <v>21</v>
      </c>
      <c r="C18" s="550"/>
      <c r="D18" s="551"/>
      <c r="E18" s="86" t="s">
        <v>29</v>
      </c>
    </row>
    <row r="19" spans="1:5" ht="18" customHeight="1">
      <c r="A19" s="563"/>
      <c r="B19" s="549" t="s">
        <v>23</v>
      </c>
      <c r="C19" s="550"/>
      <c r="D19" s="551"/>
      <c r="E19" s="86">
        <v>3</v>
      </c>
    </row>
    <row r="20" spans="1:5" ht="18" customHeight="1">
      <c r="A20" s="564"/>
      <c r="B20" s="540" t="s">
        <v>24</v>
      </c>
      <c r="C20" s="546"/>
      <c r="D20" s="547"/>
      <c r="E20" s="410">
        <v>3</v>
      </c>
    </row>
    <row r="21" spans="1:5" ht="27" customHeight="1">
      <c r="A21" s="76" t="s">
        <v>25</v>
      </c>
      <c r="B21" s="534" t="s">
        <v>26</v>
      </c>
      <c r="C21" s="535"/>
      <c r="D21" s="535"/>
      <c r="E21" s="107">
        <v>20</v>
      </c>
    </row>
    <row r="22" spans="1:5" ht="27" customHeight="1">
      <c r="A22" s="76" t="s">
        <v>27</v>
      </c>
      <c r="B22" s="534" t="s">
        <v>28</v>
      </c>
      <c r="C22" s="535"/>
      <c r="D22" s="536"/>
      <c r="E22" s="85" t="s">
        <v>17</v>
      </c>
    </row>
    <row r="23" spans="1:5" ht="18" customHeight="1">
      <c r="A23" s="76" t="s">
        <v>30</v>
      </c>
      <c r="B23" s="537" t="s">
        <v>31</v>
      </c>
      <c r="C23" s="538"/>
      <c r="D23" s="539"/>
      <c r="E23" s="261" t="s">
        <v>17</v>
      </c>
    </row>
    <row r="24" spans="1:5" ht="18" customHeight="1">
      <c r="A24" s="78"/>
      <c r="B24" s="540" t="s">
        <v>32</v>
      </c>
      <c r="C24" s="546"/>
      <c r="D24" s="547"/>
      <c r="E24" s="87" t="s">
        <v>17</v>
      </c>
    </row>
    <row r="25" spans="1:5" ht="27" customHeight="1">
      <c r="A25" s="77" t="s">
        <v>33</v>
      </c>
      <c r="B25" s="543" t="s">
        <v>34</v>
      </c>
      <c r="C25" s="544"/>
      <c r="D25" s="548"/>
      <c r="E25" s="84">
        <v>1</v>
      </c>
    </row>
    <row r="26" spans="1:5" ht="27" customHeight="1">
      <c r="A26" s="77" t="s">
        <v>35</v>
      </c>
      <c r="B26" s="543" t="s">
        <v>36</v>
      </c>
      <c r="C26" s="544"/>
      <c r="D26" s="545"/>
      <c r="E26" s="84">
        <v>1</v>
      </c>
    </row>
    <row r="27" spans="1:5" ht="27" customHeight="1">
      <c r="A27" s="77" t="s">
        <v>37</v>
      </c>
      <c r="B27" s="543" t="s">
        <v>38</v>
      </c>
      <c r="C27" s="544"/>
      <c r="D27" s="545"/>
      <c r="E27" s="84">
        <v>1</v>
      </c>
    </row>
    <row r="28" spans="1:5" ht="27" customHeight="1">
      <c r="A28" s="77" t="s">
        <v>39</v>
      </c>
      <c r="B28" s="534" t="s">
        <v>40</v>
      </c>
      <c r="C28" s="535"/>
      <c r="D28" s="536"/>
      <c r="E28" s="109">
        <v>12</v>
      </c>
    </row>
    <row r="29" spans="1:5" ht="27" customHeight="1">
      <c r="A29" s="77" t="s">
        <v>41</v>
      </c>
      <c r="B29" s="534" t="s">
        <v>42</v>
      </c>
      <c r="C29" s="535"/>
      <c r="D29" s="536"/>
      <c r="E29" s="84">
        <v>1</v>
      </c>
    </row>
    <row r="30" spans="1:5" ht="27" customHeight="1">
      <c r="A30" s="512" t="s">
        <v>43</v>
      </c>
      <c r="B30" s="534" t="s">
        <v>44</v>
      </c>
      <c r="C30" s="535"/>
      <c r="D30" s="536"/>
      <c r="E30" s="106">
        <v>10</v>
      </c>
    </row>
    <row r="31" spans="1:5" ht="18" customHeight="1">
      <c r="A31" s="76" t="s">
        <v>45</v>
      </c>
      <c r="B31" s="530" t="s">
        <v>46</v>
      </c>
      <c r="C31" s="531"/>
      <c r="D31" s="532"/>
      <c r="E31" s="85" t="s">
        <v>22</v>
      </c>
    </row>
    <row r="32" spans="1:5" ht="18" customHeight="1">
      <c r="A32" s="513"/>
      <c r="B32" s="549" t="s">
        <v>47</v>
      </c>
      <c r="C32" s="550"/>
      <c r="D32" s="551"/>
      <c r="E32" s="515">
        <v>0</v>
      </c>
    </row>
    <row r="33" spans="1:5" ht="18" customHeight="1">
      <c r="A33" s="77"/>
      <c r="B33" s="540" t="s">
        <v>48</v>
      </c>
      <c r="C33" s="546"/>
      <c r="D33" s="547"/>
      <c r="E33" s="514">
        <v>0</v>
      </c>
    </row>
    <row r="34" spans="1:5" ht="18" customHeight="1">
      <c r="A34" s="77" t="s">
        <v>49</v>
      </c>
      <c r="B34" s="534" t="s">
        <v>50</v>
      </c>
      <c r="C34" s="535"/>
      <c r="D34" s="536"/>
      <c r="E34" s="85" t="s">
        <v>22</v>
      </c>
    </row>
    <row r="35" spans="1:5" ht="27" customHeight="1">
      <c r="A35" s="77" t="s">
        <v>51</v>
      </c>
      <c r="B35" s="534" t="s">
        <v>52</v>
      </c>
      <c r="C35" s="535"/>
      <c r="D35" s="536"/>
      <c r="E35" s="105">
        <v>11</v>
      </c>
    </row>
    <row r="36" spans="1:5" ht="27" customHeight="1">
      <c r="A36" s="77" t="s">
        <v>53</v>
      </c>
      <c r="B36" s="534" t="s">
        <v>54</v>
      </c>
      <c r="C36" s="535"/>
      <c r="D36" s="536"/>
      <c r="E36" s="108">
        <v>0</v>
      </c>
    </row>
    <row r="37" spans="1:5" ht="27" customHeight="1">
      <c r="A37" s="77" t="s">
        <v>55</v>
      </c>
      <c r="B37" s="534" t="s">
        <v>56</v>
      </c>
      <c r="C37" s="535"/>
      <c r="D37" s="536"/>
      <c r="E37" s="108">
        <v>0</v>
      </c>
    </row>
    <row r="38" spans="1:5" ht="27" customHeight="1">
      <c r="A38" s="77" t="s">
        <v>57</v>
      </c>
      <c r="B38" s="534" t="s">
        <v>58</v>
      </c>
      <c r="C38" s="535"/>
      <c r="D38" s="536"/>
      <c r="E38" s="110">
        <v>0</v>
      </c>
    </row>
    <row r="39" spans="1:5" ht="27" customHeight="1">
      <c r="A39" s="77" t="s">
        <v>59</v>
      </c>
      <c r="B39" s="540" t="s">
        <v>60</v>
      </c>
      <c r="C39" s="541"/>
      <c r="D39" s="542"/>
      <c r="E39" s="105">
        <v>0</v>
      </c>
    </row>
    <row r="40" spans="1:5" ht="38.4" customHeight="1">
      <c r="A40" s="77" t="s">
        <v>61</v>
      </c>
      <c r="B40" s="540" t="s">
        <v>62</v>
      </c>
      <c r="C40" s="541"/>
      <c r="D40" s="542"/>
      <c r="E40" s="256">
        <v>0</v>
      </c>
    </row>
    <row r="41" spans="1:5" ht="37.950000000000003" customHeight="1">
      <c r="A41" s="77" t="s">
        <v>63</v>
      </c>
      <c r="B41" s="540" t="s">
        <v>64</v>
      </c>
      <c r="C41" s="541"/>
      <c r="D41" s="542"/>
      <c r="E41" s="257">
        <v>0</v>
      </c>
    </row>
    <row r="42" spans="1:5" s="46" customFormat="1" ht="27" customHeight="1">
      <c r="A42" s="77" t="s">
        <v>65</v>
      </c>
      <c r="B42" s="530" t="s">
        <v>66</v>
      </c>
      <c r="C42" s="531"/>
      <c r="D42" s="532"/>
      <c r="E42" s="257">
        <v>0</v>
      </c>
    </row>
    <row r="43" spans="1:5" s="46" customFormat="1" ht="27" customHeight="1" thickBot="1">
      <c r="A43" s="403" t="s">
        <v>67</v>
      </c>
      <c r="B43" s="527" t="s">
        <v>68</v>
      </c>
      <c r="C43" s="528"/>
      <c r="D43" s="529"/>
      <c r="E43" s="487">
        <v>0</v>
      </c>
    </row>
    <row r="44" spans="1:5" s="46" customFormat="1" ht="15" customHeight="1"/>
  </sheetData>
  <mergeCells count="41">
    <mergeCell ref="A9:B9"/>
    <mergeCell ref="C9:E9"/>
    <mergeCell ref="A13:D13"/>
    <mergeCell ref="B21:D21"/>
    <mergeCell ref="A10:B10"/>
    <mergeCell ref="B16:D16"/>
    <mergeCell ref="B15:D15"/>
    <mergeCell ref="B17:D17"/>
    <mergeCell ref="B20:D20"/>
    <mergeCell ref="A16:A20"/>
    <mergeCell ref="B18:D18"/>
    <mergeCell ref="B14:D14"/>
    <mergeCell ref="B19:D19"/>
    <mergeCell ref="B35:D35"/>
    <mergeCell ref="B34:D34"/>
    <mergeCell ref="B25:D25"/>
    <mergeCell ref="B26:D26"/>
    <mergeCell ref="B28:D28"/>
    <mergeCell ref="B32:D32"/>
    <mergeCell ref="B29:D29"/>
    <mergeCell ref="B43:D43"/>
    <mergeCell ref="B42:D42"/>
    <mergeCell ref="A12:E12"/>
    <mergeCell ref="B22:D22"/>
    <mergeCell ref="B37:D37"/>
    <mergeCell ref="B23:D23"/>
    <mergeCell ref="B41:D41"/>
    <mergeCell ref="B39:D39"/>
    <mergeCell ref="B40:D40"/>
    <mergeCell ref="B27:D27"/>
    <mergeCell ref="B30:D30"/>
    <mergeCell ref="B38:D38"/>
    <mergeCell ref="B31:D31"/>
    <mergeCell ref="B33:D33"/>
    <mergeCell ref="B24:D24"/>
    <mergeCell ref="B36:D36"/>
    <mergeCell ref="A4:E4"/>
    <mergeCell ref="A8:B8"/>
    <mergeCell ref="C8:E8"/>
    <mergeCell ref="A7:B7"/>
    <mergeCell ref="C7:E7"/>
  </mergeCells>
  <phoneticPr fontId="4"/>
  <dataValidations count="7">
    <dataValidation type="whole" allowBlank="1" showInputMessage="1" showErrorMessage="1" errorTitle="入力規則" error="整数を入力して下さい。" promptTitle="整数を入力して下さい。" sqref="E21 E28 E30" xr:uid="{00000000-0002-0000-0000-000000000000}">
      <formula1>1</formula1>
      <formula2>1000</formula2>
    </dataValidation>
    <dataValidation type="list" allowBlank="1" showInputMessage="1" showErrorMessage="1" errorTitle="入力規則" error="整数を入力して下さい。" promptTitle="整数を入力して下さい。" sqref="E25" xr:uid="{00000000-0002-0000-0000-000001000000}">
      <formula1>"1,2"</formula1>
    </dataValidation>
    <dataValidation type="list" allowBlank="1" showInputMessage="1" showErrorMessage="1" errorTitle="入力規則" error="整数を入力して下さい。" promptTitle="整数を入力して下さい。" sqref="E26" xr:uid="{00000000-0002-0000-0000-000002000000}">
      <formula1>"1,1.2,1.5,2"</formula1>
    </dataValidation>
    <dataValidation type="list" allowBlank="1" showInputMessage="1" showErrorMessage="1" errorTitle="入力規則" error="整数を入力して下さい。" promptTitle="整数を入力して下さい。" sqref="E27" xr:uid="{00000000-0002-0000-0000-000003000000}">
      <formula1>"1,1.2,"</formula1>
    </dataValidation>
    <dataValidation type="list" allowBlank="1" showInputMessage="1" showErrorMessage="1" errorTitle="入力規則" error="整数を入力して下さい。" promptTitle="整数を入力して下さい。" sqref="E22:E24 E34 E31 E15:E18" xr:uid="{00000000-0002-0000-0000-000004000000}">
      <formula1>"有,無"</formula1>
    </dataValidation>
    <dataValidation type="list" allowBlank="1" showInputMessage="1" showErrorMessage="1" errorTitle="入力規則" error="整数を入力して下さい。" promptTitle="整数を入力して下さい。" sqref="E14" xr:uid="{00000000-0002-0000-0000-000005000000}">
      <formula1>"0,1,1.5,2,3"</formula1>
    </dataValidation>
    <dataValidation type="list" allowBlank="1" showInputMessage="1" showErrorMessage="1" errorTitle="入力規則" error="整数を入力して下さい。" promptTitle="整数を入力して下さい。" sqref="E29" xr:uid="{00000000-0002-0000-0000-000006000000}">
      <formula1>"1,1.5,"</formula1>
    </dataValidation>
  </dataValidations>
  <printOptions horizontalCentered="1"/>
  <pageMargins left="0.25" right="0.25" top="0.75" bottom="0.75" header="0.3" footer="0.3"/>
  <pageSetup paperSize="9" scale="83" fitToWidth="0" orientation="portrait" cellComments="asDisplayed" r:id="rId1"/>
  <headerFooter>
    <oddFooter>&amp;R&amp;9第1版（令和6（2024）年3月7日施行）</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U49"/>
  <sheetViews>
    <sheetView view="pageBreakPreview" topLeftCell="A55" zoomScaleNormal="100" zoomScaleSheetLayoutView="100" workbookViewId="0">
      <selection activeCell="C8" sqref="C8:I8"/>
    </sheetView>
  </sheetViews>
  <sheetFormatPr defaultColWidth="9" defaultRowHeight="12"/>
  <cols>
    <col min="1" max="1" width="3.77734375" style="62" customWidth="1"/>
    <col min="2" max="2" width="19.6640625" style="62" customWidth="1"/>
    <col min="3" max="4" width="9.33203125" style="62" customWidth="1"/>
    <col min="5" max="5" width="20.77734375" style="62" customWidth="1"/>
    <col min="6" max="6" width="13.6640625" style="62" customWidth="1"/>
    <col min="7" max="7" width="4.6640625" style="62" customWidth="1"/>
    <col min="8" max="8" width="13.6640625" style="62" customWidth="1"/>
    <col min="9" max="9" width="11.6640625" style="62" customWidth="1"/>
    <col min="10" max="10" width="1.6640625" style="62" customWidth="1"/>
    <col min="11" max="11" width="27.88671875" style="62" customWidth="1"/>
    <col min="12" max="12" width="19.109375" style="62" customWidth="1"/>
    <col min="13" max="18" width="9.33203125" style="62" customWidth="1"/>
    <col min="19" max="19" width="10.6640625" style="62" customWidth="1"/>
    <col min="20" max="21" width="15.77734375" style="62" customWidth="1"/>
    <col min="22" max="22" width="6.21875" style="62" customWidth="1"/>
    <col min="23" max="16384" width="9" style="62"/>
  </cols>
  <sheetData>
    <row r="1" spans="1:18" ht="15.75" customHeight="1">
      <c r="A1" s="104"/>
      <c r="B1" s="461"/>
      <c r="H1" s="123"/>
      <c r="I1" s="43" t="s">
        <v>69</v>
      </c>
      <c r="J1" s="47"/>
    </row>
    <row r="2" spans="1:18" ht="15" customHeight="1">
      <c r="H2" s="123"/>
      <c r="I2" s="42">
        <f>治験等経費算出表①!E2</f>
        <v>0</v>
      </c>
      <c r="J2" s="92"/>
    </row>
    <row r="3" spans="1:18" ht="6" customHeight="1">
      <c r="B3" s="47"/>
      <c r="C3" s="47"/>
      <c r="D3" s="47"/>
      <c r="E3" s="47"/>
      <c r="F3" s="47"/>
      <c r="G3" s="47"/>
      <c r="H3" s="56"/>
      <c r="I3" s="56"/>
      <c r="J3" s="56"/>
    </row>
    <row r="4" spans="1:18" ht="21" customHeight="1">
      <c r="A4" s="629" t="s">
        <v>70</v>
      </c>
      <c r="B4" s="629"/>
      <c r="C4" s="629"/>
      <c r="D4" s="629"/>
      <c r="E4" s="629"/>
      <c r="F4" s="629"/>
      <c r="G4" s="629"/>
      <c r="H4" s="629"/>
      <c r="I4" s="629"/>
      <c r="J4" s="93"/>
    </row>
    <row r="5" spans="1:18" ht="6" customHeight="1">
      <c r="B5" s="47"/>
      <c r="C5" s="47"/>
      <c r="D5" s="47"/>
      <c r="E5" s="47"/>
      <c r="F5" s="47"/>
      <c r="G5" s="47"/>
      <c r="H5" s="56"/>
      <c r="I5" s="56"/>
      <c r="J5" s="56"/>
    </row>
    <row r="6" spans="1:18" ht="15" customHeight="1" thickBot="1">
      <c r="B6" s="47"/>
      <c r="C6" s="47"/>
      <c r="D6" s="47"/>
      <c r="E6" s="47"/>
      <c r="F6" s="47"/>
      <c r="G6" s="47"/>
      <c r="H6" s="48" t="s">
        <v>71</v>
      </c>
      <c r="I6" s="56" t="str">
        <f>治験等経費算出表①!E6</f>
        <v>20**/**/**</v>
      </c>
      <c r="J6" s="56"/>
    </row>
    <row r="7" spans="1:18" ht="36" customHeight="1">
      <c r="A7" s="622" t="s">
        <v>72</v>
      </c>
      <c r="B7" s="623"/>
      <c r="C7" s="630" t="str">
        <f>治験等経費算出表①!C7</f>
        <v>小児患者を対象としたABCの第Ⅲ相試験</v>
      </c>
      <c r="D7" s="631"/>
      <c r="E7" s="631"/>
      <c r="F7" s="631"/>
      <c r="G7" s="631"/>
      <c r="H7" s="631"/>
      <c r="I7" s="632"/>
      <c r="J7" s="46"/>
    </row>
    <row r="8" spans="1:18" ht="18" customHeight="1">
      <c r="A8" s="624" t="s">
        <v>73</v>
      </c>
      <c r="B8" s="625"/>
      <c r="C8" s="633"/>
      <c r="D8" s="634"/>
      <c r="E8" s="634"/>
      <c r="F8" s="634"/>
      <c r="G8" s="634"/>
      <c r="H8" s="634"/>
      <c r="I8" s="635"/>
      <c r="J8" s="49"/>
    </row>
    <row r="9" spans="1:18" ht="18" customHeight="1" thickBot="1">
      <c r="A9" s="626" t="s">
        <v>74</v>
      </c>
      <c r="B9" s="627"/>
      <c r="C9" s="636" t="str">
        <f>治験等経費算出表①!C9</f>
        <v>○○○○○製薬株式会社</v>
      </c>
      <c r="D9" s="637"/>
      <c r="E9" s="637"/>
      <c r="F9" s="637"/>
      <c r="G9" s="637"/>
      <c r="H9" s="637"/>
      <c r="I9" s="638"/>
      <c r="J9" s="49"/>
    </row>
    <row r="10" spans="1:18" ht="18" customHeight="1">
      <c r="B10" s="49"/>
      <c r="C10" s="49"/>
      <c r="D10" s="49"/>
      <c r="E10" s="49"/>
      <c r="F10" s="49"/>
      <c r="G10" s="49"/>
      <c r="H10" s="49"/>
      <c r="I10" s="49"/>
      <c r="J10" s="49"/>
    </row>
    <row r="11" spans="1:18" ht="18" customHeight="1">
      <c r="A11" s="114" t="s">
        <v>75</v>
      </c>
      <c r="B11" s="63"/>
      <c r="C11" s="63"/>
      <c r="D11" s="63"/>
      <c r="E11" s="63"/>
      <c r="F11" s="63"/>
      <c r="G11" s="63"/>
      <c r="H11" s="63"/>
      <c r="I11" s="63"/>
    </row>
    <row r="12" spans="1:18" ht="18" customHeight="1">
      <c r="B12" s="62" t="s">
        <v>76</v>
      </c>
      <c r="C12" s="81">
        <f>'参考；詳細内訳積算表（計算式）'!D9</f>
        <v>1</v>
      </c>
      <c r="D12" s="64" t="s">
        <v>77</v>
      </c>
      <c r="E12" s="112" t="s">
        <v>78</v>
      </c>
      <c r="F12" s="49"/>
      <c r="K12" s="65"/>
    </row>
    <row r="13" spans="1:18" ht="18" customHeight="1">
      <c r="B13" s="104" t="s">
        <v>79</v>
      </c>
      <c r="C13" s="81">
        <f>'参考；詳細内訳積算表（計算式）'!E19</f>
        <v>20</v>
      </c>
      <c r="D13" s="49" t="s">
        <v>80</v>
      </c>
      <c r="E13" s="113" t="s">
        <v>81</v>
      </c>
      <c r="F13" s="49"/>
      <c r="K13" s="592"/>
      <c r="L13" s="592"/>
    </row>
    <row r="14" spans="1:18" ht="18" customHeight="1">
      <c r="B14" s="62" t="s">
        <v>82</v>
      </c>
      <c r="C14" s="81">
        <f>'参考；詳細内訳積算表（計算式）'!E26</f>
        <v>12</v>
      </c>
      <c r="D14" s="64" t="s">
        <v>83</v>
      </c>
      <c r="E14" s="113" t="s">
        <v>84</v>
      </c>
      <c r="F14" s="49"/>
      <c r="K14" s="375"/>
      <c r="L14" s="376"/>
    </row>
    <row r="15" spans="1:18" ht="18" customHeight="1">
      <c r="B15" s="49"/>
      <c r="C15" s="50"/>
      <c r="D15" s="64"/>
      <c r="E15" s="64"/>
      <c r="F15" s="49"/>
      <c r="K15" s="377"/>
      <c r="L15" s="377"/>
    </row>
    <row r="16" spans="1:18" ht="18" customHeight="1">
      <c r="A16" s="114" t="s">
        <v>85</v>
      </c>
      <c r="B16" s="63"/>
      <c r="C16" s="63"/>
      <c r="D16" s="63"/>
      <c r="E16" s="63"/>
      <c r="F16" s="63"/>
      <c r="G16" s="63"/>
      <c r="H16" s="63"/>
      <c r="I16" s="63"/>
      <c r="K16" s="389"/>
      <c r="L16" s="389"/>
      <c r="M16" s="61"/>
      <c r="N16" s="61"/>
      <c r="O16" s="61"/>
      <c r="P16" s="61"/>
      <c r="Q16" s="61"/>
      <c r="R16" s="61"/>
    </row>
    <row r="17" spans="1:21" ht="15" customHeight="1" thickBot="1">
      <c r="A17" s="628"/>
      <c r="B17" s="628"/>
      <c r="C17" s="628"/>
      <c r="D17" s="628"/>
      <c r="E17" s="390"/>
      <c r="F17" s="390"/>
      <c r="K17" s="569" t="s">
        <v>86</v>
      </c>
      <c r="L17" s="570"/>
      <c r="M17" s="130" t="s">
        <v>87</v>
      </c>
      <c r="N17" s="131" t="s">
        <v>88</v>
      </c>
      <c r="O17" s="131" t="s">
        <v>89</v>
      </c>
      <c r="P17" s="131" t="s">
        <v>90</v>
      </c>
      <c r="Q17" s="131" t="s">
        <v>91</v>
      </c>
      <c r="R17" s="132" t="s">
        <v>92</v>
      </c>
      <c r="T17" s="127"/>
      <c r="U17" s="128"/>
    </row>
    <row r="18" spans="1:21" ht="18" customHeight="1" thickTop="1">
      <c r="A18" s="580" t="s">
        <v>93</v>
      </c>
      <c r="B18" s="581"/>
      <c r="C18" s="581"/>
      <c r="D18" s="581"/>
      <c r="E18" s="581"/>
      <c r="F18" s="507">
        <f t="shared" ref="F18:F23" si="0">SUM(M18:R18)</f>
        <v>1013870</v>
      </c>
      <c r="K18" s="619" t="s">
        <v>93</v>
      </c>
      <c r="L18" s="620"/>
      <c r="M18" s="381">
        <f>'参考；詳細内訳積算表（計算式）'!T110</f>
        <v>177320</v>
      </c>
      <c r="N18" s="51">
        <f>'参考；詳細内訳積算表（計算式）'!U110</f>
        <v>469755</v>
      </c>
      <c r="O18" s="51">
        <f>'参考；詳細内訳積算表（計算式）'!V110</f>
        <v>186615</v>
      </c>
      <c r="P18" s="51">
        <f>'参考；詳細内訳積算表（計算式）'!W110</f>
        <v>4290</v>
      </c>
      <c r="Q18" s="51">
        <f>'参考；詳細内訳積算表（計算式）'!X110</f>
        <v>55770</v>
      </c>
      <c r="R18" s="52">
        <f>'参考；詳細内訳積算表（計算式）'!Y110</f>
        <v>120120</v>
      </c>
      <c r="T18" s="129"/>
      <c r="U18" s="129"/>
    </row>
    <row r="19" spans="1:21" ht="18" customHeight="1">
      <c r="A19" s="578" t="s">
        <v>94</v>
      </c>
      <c r="B19" s="579"/>
      <c r="C19" s="579"/>
      <c r="D19" s="579"/>
      <c r="E19" s="579"/>
      <c r="F19" s="508">
        <f t="shared" si="0"/>
        <v>223795</v>
      </c>
      <c r="K19" s="606" t="s">
        <v>95</v>
      </c>
      <c r="L19" s="607"/>
      <c r="M19" s="382">
        <f>SUM('参考；詳細内訳積算表（計算式）'!T47:T51)*1.43</f>
        <v>45760</v>
      </c>
      <c r="N19" s="66">
        <f>SUM('参考；詳細内訳積算表（計算式）'!U47:U51)*1.43</f>
        <v>169455</v>
      </c>
      <c r="O19" s="66">
        <f>SUM('参考；詳細内訳積算表（計算式）'!V47:V51)*1.43</f>
        <v>8580</v>
      </c>
      <c r="P19" s="66">
        <f>SUM('参考；詳細内訳積算表（計算式）'!W47:W51)*1.43</f>
        <v>0</v>
      </c>
      <c r="Q19" s="66">
        <f>SUM('参考；詳細内訳積算表（計算式）'!X47:X51)*1.43</f>
        <v>0</v>
      </c>
      <c r="R19" s="383">
        <f>SUM('参考；詳細内訳積算表（計算式）'!Y47:Y51)*1.43</f>
        <v>0</v>
      </c>
      <c r="S19" s="64"/>
      <c r="T19" s="64"/>
    </row>
    <row r="20" spans="1:21" ht="18" customHeight="1">
      <c r="A20" s="582" t="s">
        <v>96</v>
      </c>
      <c r="B20" s="583"/>
      <c r="C20" s="583"/>
      <c r="D20" s="583"/>
      <c r="E20" s="583"/>
      <c r="F20" s="510">
        <f t="shared" si="0"/>
        <v>246675</v>
      </c>
      <c r="K20" s="611" t="s">
        <v>97</v>
      </c>
      <c r="L20" s="607"/>
      <c r="M20" s="382">
        <f>SUM('参考；詳細内訳積算表（計算式）'!T52:T61)*1.43</f>
        <v>74360</v>
      </c>
      <c r="N20" s="66">
        <f>SUM('参考；詳細内訳積算表（計算式）'!U52:U61)*1.43</f>
        <v>75075</v>
      </c>
      <c r="O20" s="66">
        <f>SUM('参考；詳細内訳積算表（計算式）'!V52:V61)*1.43</f>
        <v>77220</v>
      </c>
      <c r="P20" s="66">
        <f>SUM('参考；詳細内訳積算表（計算式）'!W52:W61)*1.43</f>
        <v>4290</v>
      </c>
      <c r="Q20" s="66">
        <f>SUM('参考；詳細内訳積算表（計算式）'!X52:X61)*1.43</f>
        <v>12870</v>
      </c>
      <c r="R20" s="383">
        <f>SUM('参考；詳細内訳積算表（計算式）'!Y52:Y61)*1.43</f>
        <v>2860</v>
      </c>
      <c r="S20" s="64"/>
      <c r="T20" s="64"/>
    </row>
    <row r="21" spans="1:21" ht="18" customHeight="1">
      <c r="A21" s="582" t="s">
        <v>98</v>
      </c>
      <c r="B21" s="583"/>
      <c r="C21" s="583"/>
      <c r="D21" s="583"/>
      <c r="E21" s="583"/>
      <c r="F21" s="510">
        <f t="shared" si="0"/>
        <v>526955</v>
      </c>
      <c r="K21" s="567" t="s">
        <v>99</v>
      </c>
      <c r="L21" s="568"/>
      <c r="M21" s="386">
        <f>SUM('参考；詳細内訳積算表（計算式）'!T62:T69)*1.43</f>
        <v>51480</v>
      </c>
      <c r="N21" s="67">
        <f>SUM('参考；詳細内訳積算表（計算式）'!U62:U69)*1.43</f>
        <v>216645</v>
      </c>
      <c r="O21" s="387">
        <f>SUM('参考；詳細内訳積算表（計算式）'!V62:V69)*1.43</f>
        <v>98670</v>
      </c>
      <c r="P21" s="67">
        <f>SUM('参考；詳細内訳積算表（計算式）'!W62:W69)*1.43</f>
        <v>0</v>
      </c>
      <c r="Q21" s="387">
        <f>SUM('参考；詳細内訳積算表（計算式）'!X62:X69)*1.43</f>
        <v>42900</v>
      </c>
      <c r="R21" s="388">
        <f>SUM('参考；詳細内訳積算表（計算式）'!Y62:Y69)*1.43</f>
        <v>117260</v>
      </c>
      <c r="S21" s="64"/>
      <c r="T21" s="64"/>
    </row>
    <row r="22" spans="1:21" ht="18" customHeight="1">
      <c r="A22" s="584" t="s">
        <v>100</v>
      </c>
      <c r="B22" s="585"/>
      <c r="C22" s="585"/>
      <c r="D22" s="585"/>
      <c r="E22" s="585"/>
      <c r="F22" s="510">
        <f t="shared" si="0"/>
        <v>16445</v>
      </c>
      <c r="G22" s="54"/>
      <c r="H22" s="54"/>
      <c r="I22" s="54"/>
      <c r="J22" s="54"/>
      <c r="K22" s="571" t="s">
        <v>101</v>
      </c>
      <c r="L22" s="572"/>
      <c r="M22" s="384">
        <f>SUM('参考；詳細内訳積算表（計算式）'!T70:T73)*1.43</f>
        <v>5720</v>
      </c>
      <c r="N22" s="53">
        <f>SUM('参考；詳細内訳積算表（計算式）'!U70:U73)*1.43</f>
        <v>8580</v>
      </c>
      <c r="O22" s="53">
        <f>SUM('参考；詳細内訳積算表（計算式）'!V70:V73)*1.43</f>
        <v>2145</v>
      </c>
      <c r="P22" s="53">
        <f>SUM('参考；詳細内訳積算表（計算式）'!W70:W73)*1.43</f>
        <v>0</v>
      </c>
      <c r="Q22" s="53">
        <f>SUM('参考；詳細内訳積算表（計算式）'!X70:X73)*1.43</f>
        <v>0</v>
      </c>
      <c r="R22" s="385">
        <f>SUM('参考；詳細内訳積算表（計算式）'!Y70:Y73)*1.43</f>
        <v>0</v>
      </c>
      <c r="S22" s="64"/>
    </row>
    <row r="23" spans="1:21" ht="18" customHeight="1" thickBot="1">
      <c r="A23" s="586" t="s">
        <v>102</v>
      </c>
      <c r="B23" s="587"/>
      <c r="C23" s="587"/>
      <c r="D23" s="587"/>
      <c r="E23" s="587"/>
      <c r="F23" s="509">
        <f t="shared" si="0"/>
        <v>27734.473684210527</v>
      </c>
      <c r="G23" s="64"/>
      <c r="H23" s="64"/>
      <c r="I23" s="48"/>
      <c r="J23" s="48"/>
      <c r="K23" s="571" t="s">
        <v>103</v>
      </c>
      <c r="L23" s="572"/>
      <c r="M23" s="378">
        <f>M21/(C13-1)</f>
        <v>2709.4736842105262</v>
      </c>
      <c r="N23" s="95">
        <f>N21/(C13-1)</f>
        <v>11402.368421052632</v>
      </c>
      <c r="O23" s="380">
        <f>O21/(C13-1)</f>
        <v>5193.1578947368425</v>
      </c>
      <c r="P23" s="95">
        <f>P21/(C13-1)</f>
        <v>0</v>
      </c>
      <c r="Q23" s="379">
        <f>Q21/(C13-1)</f>
        <v>2257.8947368421054</v>
      </c>
      <c r="R23" s="96">
        <f>R21/(C13-1)</f>
        <v>6171.5789473684208</v>
      </c>
      <c r="S23" s="64"/>
    </row>
    <row r="24" spans="1:21" ht="18" customHeight="1">
      <c r="B24" s="49"/>
      <c r="C24" s="49"/>
      <c r="D24" s="49"/>
      <c r="E24" s="64"/>
      <c r="F24" s="49"/>
      <c r="K24" s="621"/>
      <c r="L24" s="621"/>
      <c r="M24" s="64"/>
      <c r="O24" s="64"/>
    </row>
    <row r="25" spans="1:21" ht="18" customHeight="1" thickBot="1">
      <c r="A25" s="114" t="s">
        <v>104</v>
      </c>
      <c r="B25" s="63"/>
      <c r="C25" s="63"/>
      <c r="D25" s="63"/>
      <c r="E25" s="63"/>
      <c r="F25" s="63"/>
      <c r="G25" s="63"/>
      <c r="H25" s="63"/>
      <c r="I25" s="63"/>
      <c r="O25" s="64"/>
    </row>
    <row r="26" spans="1:21" ht="16.5" customHeight="1" thickBot="1">
      <c r="A26" s="595"/>
      <c r="B26" s="596"/>
      <c r="C26" s="596"/>
      <c r="D26" s="597"/>
      <c r="E26" s="601" t="s">
        <v>105</v>
      </c>
      <c r="K26" s="573"/>
      <c r="L26" s="574"/>
      <c r="M26" s="612" t="s">
        <v>106</v>
      </c>
      <c r="N26" s="613"/>
      <c r="O26" s="613"/>
      <c r="P26" s="613"/>
      <c r="Q26" s="613"/>
      <c r="R26" s="614"/>
      <c r="S26" s="47"/>
    </row>
    <row r="27" spans="1:21" ht="16.5" customHeight="1" thickTop="1" thickBot="1">
      <c r="A27" s="598"/>
      <c r="B27" s="599"/>
      <c r="C27" s="599"/>
      <c r="D27" s="600"/>
      <c r="E27" s="602"/>
      <c r="I27" s="64"/>
      <c r="J27" s="64"/>
      <c r="K27" s="569"/>
      <c r="L27" s="570"/>
      <c r="M27" s="133" t="s">
        <v>87</v>
      </c>
      <c r="N27" s="134" t="s">
        <v>107</v>
      </c>
      <c r="O27" s="134" t="s">
        <v>89</v>
      </c>
      <c r="P27" s="134" t="s">
        <v>90</v>
      </c>
      <c r="Q27" s="134" t="s">
        <v>91</v>
      </c>
      <c r="R27" s="135" t="s">
        <v>108</v>
      </c>
      <c r="S27" s="47" t="s">
        <v>109</v>
      </c>
      <c r="T27" s="62" t="s">
        <v>110</v>
      </c>
    </row>
    <row r="28" spans="1:21" ht="18" customHeight="1" thickTop="1">
      <c r="A28" s="593" t="s">
        <v>111</v>
      </c>
      <c r="B28" s="594"/>
      <c r="C28" s="594"/>
      <c r="D28" s="594"/>
      <c r="E28" s="126">
        <f>T28</f>
        <v>109812</v>
      </c>
      <c r="K28" s="615" t="s">
        <v>112</v>
      </c>
      <c r="L28" s="616"/>
      <c r="M28" s="68">
        <f>M29/C14</f>
        <v>32413.333333333332</v>
      </c>
      <c r="N28" s="69">
        <f>N29/C14</f>
        <v>55412.5</v>
      </c>
      <c r="O28" s="69">
        <f>O29/C14</f>
        <v>9295</v>
      </c>
      <c r="P28" s="69">
        <f>P29/C14</f>
        <v>4290</v>
      </c>
      <c r="Q28" s="69">
        <f>Q29/C14</f>
        <v>4111.25</v>
      </c>
      <c r="R28" s="70">
        <f>R29/C14</f>
        <v>4290</v>
      </c>
      <c r="S28" s="111">
        <f>SUM(M28:R28)</f>
        <v>109812.08333333333</v>
      </c>
      <c r="T28" s="111">
        <f>ROUND(S28,0)</f>
        <v>109812</v>
      </c>
    </row>
    <row r="29" spans="1:21" ht="18.75" customHeight="1" thickBot="1">
      <c r="A29" s="603" t="s">
        <v>113</v>
      </c>
      <c r="B29" s="604"/>
      <c r="C29" s="604"/>
      <c r="D29" s="605"/>
      <c r="E29" s="125">
        <f>T29</f>
        <v>1317744</v>
      </c>
      <c r="G29" s="74"/>
      <c r="H29" s="49"/>
      <c r="I29" s="49"/>
      <c r="J29" s="49"/>
      <c r="K29" s="617" t="s">
        <v>114</v>
      </c>
      <c r="L29" s="618"/>
      <c r="M29" s="71">
        <f>'参考；詳細内訳積算表（計算式）'!T111</f>
        <v>388960</v>
      </c>
      <c r="N29" s="72">
        <f>'参考；詳細内訳積算表（計算式）'!U111</f>
        <v>664950</v>
      </c>
      <c r="O29" s="72">
        <f>'参考；詳細内訳積算表（計算式）'!V111</f>
        <v>111540</v>
      </c>
      <c r="P29" s="72">
        <f>'参考；詳細内訳積算表（計算式）'!W111</f>
        <v>51480</v>
      </c>
      <c r="Q29" s="72">
        <f>'参考；詳細内訳積算表（計算式）'!X111</f>
        <v>49335</v>
      </c>
      <c r="R29" s="73">
        <f>'参考；詳細内訳積算表（計算式）'!Y111</f>
        <v>51480</v>
      </c>
      <c r="T29" s="253">
        <f>T28*C14</f>
        <v>1317744</v>
      </c>
      <c r="U29" s="62" t="s">
        <v>115</v>
      </c>
    </row>
    <row r="30" spans="1:21" ht="16.5" customHeight="1">
      <c r="A30" s="124" t="s">
        <v>116</v>
      </c>
      <c r="B30" s="82"/>
      <c r="C30" s="49"/>
      <c r="D30" s="49"/>
      <c r="E30" s="49"/>
      <c r="F30" s="49"/>
      <c r="S30" s="49"/>
      <c r="T30" s="49"/>
    </row>
    <row r="31" spans="1:21" ht="16.5" customHeight="1" thickBot="1">
      <c r="A31" s="49" t="s">
        <v>117</v>
      </c>
      <c r="B31" s="83"/>
      <c r="K31" s="608" t="s">
        <v>118</v>
      </c>
      <c r="L31" s="609"/>
      <c r="M31" s="610"/>
      <c r="N31" s="55" t="s">
        <v>119</v>
      </c>
      <c r="O31" s="49"/>
      <c r="P31" s="49"/>
      <c r="Q31" s="49"/>
      <c r="R31" s="49"/>
      <c r="S31" s="49"/>
      <c r="T31" s="49"/>
    </row>
    <row r="32" spans="1:21" ht="15" customHeight="1" thickTop="1">
      <c r="K32" s="575" t="s">
        <v>120</v>
      </c>
      <c r="L32" s="576"/>
      <c r="M32" s="75">
        <f>F18</f>
        <v>1013870</v>
      </c>
      <c r="N32" s="588">
        <f>SUM(M32:M33)</f>
        <v>2331614</v>
      </c>
      <c r="O32" s="49"/>
      <c r="P32" s="49"/>
      <c r="Q32" s="49"/>
      <c r="R32" s="49"/>
      <c r="S32" s="64"/>
    </row>
    <row r="33" spans="1:17" ht="18" customHeight="1" thickBot="1">
      <c r="A33" s="114" t="s">
        <v>121</v>
      </c>
      <c r="B33" s="63"/>
      <c r="C33" s="63"/>
      <c r="D33" s="63"/>
      <c r="E33" s="63"/>
      <c r="F33" s="63"/>
      <c r="G33" s="63"/>
      <c r="H33" s="63"/>
      <c r="I33" s="63"/>
      <c r="K33" s="577" t="s">
        <v>122</v>
      </c>
      <c r="L33" s="576"/>
      <c r="M33" s="75">
        <f>T29*C12</f>
        <v>1317744</v>
      </c>
      <c r="N33" s="589"/>
      <c r="O33" s="49"/>
      <c r="P33" s="64"/>
      <c r="Q33" s="64"/>
    </row>
    <row r="34" spans="1:17" ht="7.95" customHeight="1">
      <c r="A34" s="372"/>
      <c r="B34" s="373"/>
      <c r="C34" s="373"/>
      <c r="D34" s="373"/>
      <c r="E34" s="373"/>
      <c r="F34" s="373"/>
      <c r="G34" s="392"/>
      <c r="H34" s="392"/>
      <c r="I34" s="393"/>
      <c r="J34" s="90"/>
      <c r="N34" s="49"/>
    </row>
    <row r="35" spans="1:17" ht="15" customHeight="1">
      <c r="A35" s="369" t="s">
        <v>123</v>
      </c>
      <c r="B35" s="394"/>
      <c r="C35" s="394"/>
      <c r="D35" s="394"/>
      <c r="E35" s="394"/>
      <c r="F35" s="394"/>
      <c r="G35" s="395"/>
      <c r="H35" s="395"/>
      <c r="I35" s="371"/>
      <c r="J35" s="88"/>
    </row>
    <row r="36" spans="1:17" ht="14.4" customHeight="1">
      <c r="A36" s="115" t="s">
        <v>124</v>
      </c>
      <c r="B36" s="590" t="s">
        <v>125</v>
      </c>
      <c r="C36" s="590"/>
      <c r="D36" s="590"/>
      <c r="E36" s="590"/>
      <c r="F36" s="590"/>
      <c r="G36" s="590"/>
      <c r="H36" s="590"/>
      <c r="I36" s="591"/>
      <c r="J36" s="91"/>
    </row>
    <row r="37" spans="1:17" ht="26.25" customHeight="1">
      <c r="A37" s="115" t="s">
        <v>124</v>
      </c>
      <c r="B37" s="565" t="s">
        <v>126</v>
      </c>
      <c r="C37" s="565"/>
      <c r="D37" s="565"/>
      <c r="E37" s="565"/>
      <c r="F37" s="565"/>
      <c r="G37" s="565"/>
      <c r="H37" s="565"/>
      <c r="I37" s="566"/>
      <c r="J37" s="91"/>
    </row>
    <row r="38" spans="1:17" ht="85.5" customHeight="1">
      <c r="A38" s="391" t="s">
        <v>124</v>
      </c>
      <c r="B38" s="565" t="s">
        <v>127</v>
      </c>
      <c r="C38" s="565"/>
      <c r="D38" s="565"/>
      <c r="E38" s="565"/>
      <c r="F38" s="565"/>
      <c r="G38" s="565"/>
      <c r="H38" s="565"/>
      <c r="I38" s="566"/>
      <c r="J38" s="91"/>
    </row>
    <row r="39" spans="1:17" ht="7.5" customHeight="1">
      <c r="A39" s="115"/>
      <c r="B39" s="396"/>
      <c r="C39" s="396"/>
      <c r="D39" s="396"/>
      <c r="E39" s="396"/>
      <c r="F39" s="396"/>
      <c r="G39" s="394"/>
      <c r="H39" s="394"/>
      <c r="I39" s="370"/>
      <c r="J39" s="90"/>
    </row>
    <row r="40" spans="1:17" ht="15" customHeight="1">
      <c r="A40" s="369" t="s">
        <v>128</v>
      </c>
      <c r="B40" s="394"/>
      <c r="C40" s="394"/>
      <c r="D40" s="394"/>
      <c r="E40" s="394"/>
      <c r="F40" s="394"/>
      <c r="G40" s="395"/>
      <c r="H40" s="395"/>
      <c r="I40" s="371"/>
      <c r="J40" s="88"/>
    </row>
    <row r="41" spans="1:17" ht="13.95" customHeight="1">
      <c r="A41" s="115" t="s">
        <v>124</v>
      </c>
      <c r="B41" s="590" t="str">
        <f>"契約締結後、固定費として"&amp;(FIXED(F18,0))&amp;"円を治験依頼者に請求する。"</f>
        <v>契約締結後、固定費として1,013,870円を治験依頼者に請求する。</v>
      </c>
      <c r="C41" s="590"/>
      <c r="D41" s="590"/>
      <c r="E41" s="590"/>
      <c r="F41" s="590"/>
      <c r="G41" s="590"/>
      <c r="H41" s="590"/>
      <c r="I41" s="591"/>
      <c r="J41" s="88"/>
    </row>
    <row r="42" spans="1:17" ht="13.95" customHeight="1">
      <c r="A42" s="115" t="s">
        <v>124</v>
      </c>
      <c r="B42" s="590" t="str">
        <f>"治験実施契約期間が延長された場合、固定費として、"&amp;(FIXED(F23,0))&amp;"円に延長期間分の月数を乗じた金額を治験依頼者に加算請求する。"</f>
        <v>治験実施契約期間が延長された場合、固定費として、27,734円に延長期間分の月数を乗じた金額を治験依頼者に加算請求する。</v>
      </c>
      <c r="C42" s="590"/>
      <c r="D42" s="590"/>
      <c r="E42" s="590"/>
      <c r="F42" s="590"/>
      <c r="G42" s="590"/>
      <c r="H42" s="590"/>
      <c r="I42" s="591"/>
      <c r="J42" s="88"/>
    </row>
    <row r="43" spans="1:17" ht="15" customHeight="1">
      <c r="A43" s="115" t="s">
        <v>124</v>
      </c>
      <c r="B43" s="590" t="str">
        <f>"不適格症例を含む規定の1Visitの実施につき"&amp;(FIXED(E28,0))&amp;"円を治験依頼者に請求する。"</f>
        <v>不適格症例を含む規定の1Visitの実施につき109,812円を治験依頼者に請求する。</v>
      </c>
      <c r="C43" s="590"/>
      <c r="D43" s="590"/>
      <c r="E43" s="590"/>
      <c r="F43" s="590"/>
      <c r="G43" s="590"/>
      <c r="H43" s="590"/>
      <c r="I43" s="591"/>
      <c r="J43" s="88"/>
    </row>
    <row r="44" spans="1:17" ht="27" customHeight="1">
      <c r="A44" s="115" t="s">
        <v>124</v>
      </c>
      <c r="B44" s="590" t="str">
        <f>"治験実施計画書が改訂され規定Visitが追加された場合、治験依頼者と協議のもと1Visit実施につき、"&amp;(FIXED(E28,0))&amp;"円を治験依頼者に請求する。（規定外来院を含まず）"</f>
        <v>治験実施計画書が改訂され規定Visitが追加された場合、治験依頼者と協議のもと1Visit実施につき、109,812円を治験依頼者に請求する。（規定外来院を含まず）</v>
      </c>
      <c r="C44" s="590"/>
      <c r="D44" s="590"/>
      <c r="E44" s="590"/>
      <c r="F44" s="590"/>
      <c r="G44" s="590"/>
      <c r="H44" s="590"/>
      <c r="I44" s="591"/>
      <c r="J44" s="88"/>
    </row>
    <row r="45" spans="1:17" ht="15" customHeight="1">
      <c r="A45" s="115" t="s">
        <v>124</v>
      </c>
      <c r="B45" s="590" t="s">
        <v>129</v>
      </c>
      <c r="C45" s="590"/>
      <c r="D45" s="590"/>
      <c r="E45" s="590"/>
      <c r="F45" s="590"/>
      <c r="G45" s="590"/>
      <c r="H45" s="590"/>
      <c r="I45" s="591"/>
      <c r="J45" s="88"/>
    </row>
    <row r="46" spans="1:17" ht="15" customHeight="1">
      <c r="A46" s="115" t="s">
        <v>124</v>
      </c>
      <c r="B46" s="590" t="s">
        <v>130</v>
      </c>
      <c r="C46" s="590"/>
      <c r="D46" s="590"/>
      <c r="E46" s="590"/>
      <c r="F46" s="590"/>
      <c r="G46" s="590"/>
      <c r="H46" s="590"/>
      <c r="I46" s="591"/>
      <c r="J46" s="88"/>
    </row>
    <row r="47" spans="1:17" ht="15" customHeight="1">
      <c r="A47" s="115" t="s">
        <v>124</v>
      </c>
      <c r="B47" s="639" t="s">
        <v>131</v>
      </c>
      <c r="C47" s="639"/>
      <c r="D47" s="639"/>
      <c r="E47" s="639"/>
      <c r="F47" s="639"/>
      <c r="G47" s="639"/>
      <c r="H47" s="639"/>
      <c r="I47" s="640"/>
      <c r="J47" s="88"/>
    </row>
    <row r="48" spans="1:17" ht="27.75" customHeight="1">
      <c r="A48" s="115" t="s">
        <v>124</v>
      </c>
      <c r="B48" s="639" t="s">
        <v>132</v>
      </c>
      <c r="C48" s="639"/>
      <c r="D48" s="639"/>
      <c r="E48" s="639"/>
      <c r="F48" s="639"/>
      <c r="G48" s="639"/>
      <c r="H48" s="639"/>
      <c r="I48" s="640"/>
      <c r="J48" s="89"/>
    </row>
    <row r="49" spans="1:10" ht="51" customHeight="1" thickBot="1">
      <c r="A49" s="116" t="s">
        <v>124</v>
      </c>
      <c r="B49" s="641" t="s">
        <v>133</v>
      </c>
      <c r="C49" s="641"/>
      <c r="D49" s="641"/>
      <c r="E49" s="641"/>
      <c r="F49" s="641"/>
      <c r="G49" s="641"/>
      <c r="H49" s="641"/>
      <c r="I49" s="642"/>
      <c r="J49" s="90"/>
    </row>
  </sheetData>
  <mergeCells count="47">
    <mergeCell ref="B48:I48"/>
    <mergeCell ref="B49:I49"/>
    <mergeCell ref="B41:I41"/>
    <mergeCell ref="B42:I42"/>
    <mergeCell ref="B43:I43"/>
    <mergeCell ref="B44:I44"/>
    <mergeCell ref="B45:I45"/>
    <mergeCell ref="B46:I46"/>
    <mergeCell ref="B47:I47"/>
    <mergeCell ref="A7:B7"/>
    <mergeCell ref="A8:B8"/>
    <mergeCell ref="A9:B9"/>
    <mergeCell ref="A17:D17"/>
    <mergeCell ref="A4:I4"/>
    <mergeCell ref="C7:I7"/>
    <mergeCell ref="C8:I8"/>
    <mergeCell ref="C9:I9"/>
    <mergeCell ref="N32:N33"/>
    <mergeCell ref="B36:I36"/>
    <mergeCell ref="K13:L13"/>
    <mergeCell ref="A28:D28"/>
    <mergeCell ref="A26:D27"/>
    <mergeCell ref="E26:E27"/>
    <mergeCell ref="A29:D29"/>
    <mergeCell ref="K19:L19"/>
    <mergeCell ref="K31:M31"/>
    <mergeCell ref="K20:L20"/>
    <mergeCell ref="K22:L22"/>
    <mergeCell ref="M26:R26"/>
    <mergeCell ref="K28:L28"/>
    <mergeCell ref="K29:L29"/>
    <mergeCell ref="K18:L18"/>
    <mergeCell ref="K24:L24"/>
    <mergeCell ref="B37:I37"/>
    <mergeCell ref="B38:I38"/>
    <mergeCell ref="K21:L21"/>
    <mergeCell ref="K17:L17"/>
    <mergeCell ref="K23:L23"/>
    <mergeCell ref="K26:L27"/>
    <mergeCell ref="K32:L32"/>
    <mergeCell ref="K33:L33"/>
    <mergeCell ref="A19:E19"/>
    <mergeCell ref="A18:E18"/>
    <mergeCell ref="A20:E20"/>
    <mergeCell ref="A21:E21"/>
    <mergeCell ref="A22:E22"/>
    <mergeCell ref="A23:E23"/>
  </mergeCells>
  <phoneticPr fontId="4"/>
  <printOptions horizontalCentered="1"/>
  <pageMargins left="0.59055118110236227" right="0.59055118110236227" top="0.59055118110236227" bottom="0.59055118110236227" header="0.39370078740157483" footer="0.39370078740157483"/>
  <pageSetup paperSize="9" scale="85" fitToWidth="0" fitToHeight="0" orientation="portrait" cellComments="asDisplayed" r:id="rId1"/>
  <headerFooter>
    <oddFooter>&amp;R&amp;9第1版（令和6（2024）年3月7日施行）</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1:AA112"/>
  <sheetViews>
    <sheetView zoomScale="80" zoomScaleNormal="80" zoomScaleSheetLayoutView="85" zoomScalePageLayoutView="55" workbookViewId="0">
      <selection activeCell="AA81" sqref="AA81"/>
    </sheetView>
  </sheetViews>
  <sheetFormatPr defaultRowHeight="13.2"/>
  <cols>
    <col min="1" max="1" width="6.33203125" customWidth="1"/>
    <col min="2" max="2" width="10.109375" customWidth="1"/>
    <col min="3" max="3" width="7" customWidth="1"/>
    <col min="4" max="4" width="40.109375" customWidth="1"/>
    <col min="5" max="5" width="53.6640625" customWidth="1"/>
    <col min="6" max="11" width="8.33203125" customWidth="1"/>
    <col min="12" max="12" width="0.77734375" customWidth="1"/>
    <col min="13" max="18" width="8.33203125" customWidth="1"/>
    <col min="19" max="19" width="0.77734375" customWidth="1"/>
    <col min="20" max="26" width="8.33203125" customWidth="1"/>
    <col min="27" max="27" width="10.33203125" bestFit="1" customWidth="1"/>
  </cols>
  <sheetData>
    <row r="1" spans="1:21">
      <c r="A1" s="651" t="s">
        <v>134</v>
      </c>
      <c r="B1" s="651"/>
      <c r="C1" s="651"/>
      <c r="D1" s="651"/>
      <c r="E1" s="651"/>
    </row>
    <row r="2" spans="1:21" ht="20.25" customHeight="1">
      <c r="A2" s="651"/>
      <c r="B2" s="651"/>
      <c r="C2" s="651"/>
      <c r="D2" s="651"/>
      <c r="E2" s="651"/>
    </row>
    <row r="3" spans="1:21" ht="33" customHeight="1">
      <c r="B3" s="666" t="s">
        <v>135</v>
      </c>
      <c r="C3" s="667"/>
      <c r="D3" s="667"/>
      <c r="E3" s="667"/>
    </row>
    <row r="5" spans="1:21" ht="13.8">
      <c r="B5" s="3"/>
      <c r="C5" s="4"/>
      <c r="D5" s="4"/>
      <c r="E5" s="4"/>
    </row>
    <row r="6" spans="1:21" ht="27" customHeight="1">
      <c r="B6" s="658" t="s">
        <v>136</v>
      </c>
      <c r="C6" s="659"/>
      <c r="D6" s="654" t="str">
        <f>治験等経費算出表①!C7</f>
        <v>小児患者を対象としたABCの第Ⅲ相試験</v>
      </c>
      <c r="E6" s="655"/>
      <c r="R6" s="7"/>
    </row>
    <row r="7" spans="1:21" ht="19.5" customHeight="1">
      <c r="B7" s="660" t="s">
        <v>137</v>
      </c>
      <c r="C7" s="661"/>
      <c r="D7" s="654">
        <f>治験等経費算出表①!C8</f>
        <v>0</v>
      </c>
      <c r="E7" s="655"/>
      <c r="F7" s="37"/>
      <c r="G7" s="37"/>
      <c r="H7" s="37"/>
      <c r="I7" s="37"/>
      <c r="J7" s="37"/>
      <c r="K7" s="37"/>
      <c r="L7" s="37"/>
      <c r="M7" s="38"/>
      <c r="N7" s="38"/>
      <c r="O7" s="38"/>
      <c r="P7" s="38"/>
      <c r="Q7" s="38"/>
      <c r="R7" s="38"/>
      <c r="S7" s="38"/>
      <c r="T7" s="38"/>
      <c r="U7" s="38"/>
    </row>
    <row r="8" spans="1:21" ht="27" customHeight="1">
      <c r="B8" s="656" t="s">
        <v>138</v>
      </c>
      <c r="C8" s="657"/>
      <c r="D8" s="654" t="str">
        <f>治験等経費算出表①!C9</f>
        <v>○○○○○製薬株式会社</v>
      </c>
      <c r="E8" s="662"/>
      <c r="F8" s="37"/>
      <c r="G8" s="37"/>
      <c r="H8" s="37"/>
      <c r="I8" s="37"/>
      <c r="J8" s="37"/>
      <c r="K8" s="37"/>
      <c r="L8" s="37"/>
      <c r="M8" s="33"/>
      <c r="N8" s="33"/>
      <c r="O8" s="33"/>
      <c r="P8" s="33"/>
      <c r="Q8" s="35"/>
      <c r="R8" s="33"/>
      <c r="S8" s="33"/>
      <c r="T8" s="33"/>
      <c r="U8" s="33"/>
    </row>
    <row r="9" spans="1:21" ht="15" customHeight="1">
      <c r="B9" s="656" t="s">
        <v>9</v>
      </c>
      <c r="C9" s="657"/>
      <c r="D9" s="18">
        <f>治験等経費算出表①!C10</f>
        <v>1</v>
      </c>
      <c r="E9" s="19" t="s">
        <v>139</v>
      </c>
      <c r="F9" s="39"/>
      <c r="G9" s="39"/>
      <c r="H9" s="39"/>
      <c r="I9" s="39"/>
      <c r="J9" s="39"/>
      <c r="K9" s="39"/>
      <c r="L9" s="39"/>
      <c r="M9" s="36"/>
      <c r="N9" s="36"/>
      <c r="O9" s="36"/>
      <c r="P9" s="36"/>
      <c r="Q9" s="36"/>
      <c r="R9" s="36"/>
      <c r="S9" s="40"/>
      <c r="T9" s="36"/>
      <c r="U9" s="36"/>
    </row>
    <row r="10" spans="1:21" ht="15.75" customHeight="1" thickBot="1">
      <c r="B10" s="1"/>
      <c r="C10" s="1"/>
      <c r="D10" s="1"/>
      <c r="E10" s="12"/>
      <c r="F10" s="39"/>
      <c r="G10" s="39"/>
      <c r="H10" s="39"/>
      <c r="I10" s="39"/>
      <c r="J10" s="39"/>
      <c r="K10" s="39"/>
      <c r="L10" s="39"/>
      <c r="M10" s="36"/>
      <c r="N10" s="36"/>
      <c r="O10" s="36"/>
      <c r="P10" s="36"/>
      <c r="Q10" s="36"/>
      <c r="R10" s="36"/>
      <c r="S10" s="40"/>
      <c r="T10" s="36"/>
      <c r="U10" s="36"/>
    </row>
    <row r="11" spans="1:21" ht="15.75" customHeight="1">
      <c r="B11" s="663" t="s">
        <v>11</v>
      </c>
      <c r="C11" s="664"/>
      <c r="D11" s="665"/>
      <c r="E11" s="22" t="s">
        <v>12</v>
      </c>
      <c r="F11" s="39"/>
      <c r="G11" s="39"/>
      <c r="H11" s="39"/>
      <c r="I11" s="39"/>
      <c r="J11" s="39"/>
      <c r="K11" s="39"/>
      <c r="L11" s="39"/>
      <c r="M11" s="36"/>
      <c r="N11" s="36"/>
      <c r="O11" s="36"/>
      <c r="P11" s="36"/>
      <c r="Q11" s="36"/>
      <c r="R11" s="36"/>
      <c r="S11" s="40"/>
      <c r="T11" s="36"/>
      <c r="U11" s="36"/>
    </row>
    <row r="12" spans="1:21" ht="25.5" customHeight="1">
      <c r="B12" s="118" t="s">
        <v>140</v>
      </c>
      <c r="C12" s="719" t="s">
        <v>141</v>
      </c>
      <c r="D12" s="720"/>
      <c r="E12" s="511">
        <f>治験等経費算出表①!E14</f>
        <v>1</v>
      </c>
      <c r="F12" s="39"/>
      <c r="G12" s="39"/>
      <c r="H12" s="39"/>
      <c r="I12" s="39"/>
      <c r="J12" s="39"/>
      <c r="K12" s="39"/>
      <c r="L12" s="39"/>
      <c r="M12" s="36"/>
      <c r="N12" s="36"/>
      <c r="O12" s="36"/>
      <c r="P12" s="36"/>
      <c r="Q12" s="36"/>
      <c r="R12" s="36"/>
      <c r="S12" s="40"/>
      <c r="T12" s="36"/>
      <c r="U12" s="36"/>
    </row>
    <row r="13" spans="1:21" ht="18.75" customHeight="1">
      <c r="B13" s="119" t="s">
        <v>142</v>
      </c>
      <c r="C13" s="670" t="s">
        <v>16</v>
      </c>
      <c r="D13" s="671"/>
      <c r="E13" s="25" t="str">
        <f>治験等経費算出表①!E15</f>
        <v>有</v>
      </c>
      <c r="F13" s="39"/>
      <c r="G13" s="39"/>
      <c r="H13" s="39"/>
      <c r="I13" s="39"/>
      <c r="J13" s="39"/>
      <c r="K13" s="39"/>
      <c r="L13" s="39"/>
      <c r="M13" s="36"/>
      <c r="N13" s="36"/>
      <c r="O13" s="36"/>
      <c r="P13" s="36"/>
      <c r="Q13" s="36"/>
      <c r="R13" s="36"/>
      <c r="S13" s="40"/>
      <c r="T13" s="36"/>
      <c r="U13" s="36"/>
    </row>
    <row r="14" spans="1:21" ht="18.75" customHeight="1">
      <c r="B14" s="676" t="s">
        <v>143</v>
      </c>
      <c r="C14" s="668" t="s">
        <v>19</v>
      </c>
      <c r="D14" s="669"/>
      <c r="E14" s="411" t="str">
        <f>治験等経費算出表①!E16</f>
        <v>有</v>
      </c>
      <c r="F14" s="718"/>
      <c r="G14" s="39"/>
      <c r="H14" s="39"/>
      <c r="I14" s="39"/>
      <c r="J14" s="39"/>
      <c r="K14" s="39"/>
      <c r="L14" s="39"/>
      <c r="M14" s="36"/>
      <c r="N14" s="36"/>
      <c r="O14" s="36"/>
      <c r="P14" s="36"/>
      <c r="Q14" s="36"/>
      <c r="R14" s="36"/>
      <c r="S14" s="40"/>
      <c r="T14" s="36"/>
      <c r="U14" s="36"/>
    </row>
    <row r="15" spans="1:21" ht="18.75" customHeight="1">
      <c r="B15" s="677"/>
      <c r="C15" s="672" t="s">
        <v>20</v>
      </c>
      <c r="D15" s="673"/>
      <c r="E15" s="412" t="str">
        <f>治験等経費算出表①!E17</f>
        <v>有</v>
      </c>
      <c r="F15" s="718"/>
      <c r="G15" s="39"/>
      <c r="H15" s="39"/>
      <c r="I15" s="39"/>
      <c r="J15" s="39"/>
      <c r="K15" s="39"/>
      <c r="L15" s="39"/>
      <c r="M15" s="36"/>
      <c r="N15" s="36"/>
      <c r="O15" s="36"/>
      <c r="P15" s="36"/>
      <c r="Q15" s="36"/>
      <c r="R15" s="36"/>
      <c r="S15" s="40"/>
      <c r="T15" s="36"/>
      <c r="U15" s="36"/>
    </row>
    <row r="16" spans="1:21" ht="18.75" customHeight="1">
      <c r="B16" s="677"/>
      <c r="C16" s="674" t="s">
        <v>144</v>
      </c>
      <c r="D16" s="675"/>
      <c r="E16" s="486" t="str">
        <f>治験等経費算出表①!E18</f>
        <v>有</v>
      </c>
      <c r="F16" s="718"/>
      <c r="G16" s="39"/>
      <c r="H16" s="39"/>
      <c r="I16" s="39"/>
      <c r="J16" s="39"/>
      <c r="K16" s="39"/>
      <c r="L16" s="39"/>
      <c r="M16" s="36"/>
      <c r="N16" s="36"/>
      <c r="O16" s="36"/>
      <c r="P16" s="36"/>
      <c r="Q16" s="36"/>
      <c r="R16" s="36"/>
      <c r="S16" s="40"/>
      <c r="T16" s="36"/>
      <c r="U16" s="36"/>
    </row>
    <row r="17" spans="2:21" ht="18.75" customHeight="1">
      <c r="B17" s="677"/>
      <c r="C17" s="672" t="s">
        <v>145</v>
      </c>
      <c r="D17" s="673"/>
      <c r="E17" s="412">
        <f>治験等経費算出表①!E19</f>
        <v>3</v>
      </c>
      <c r="F17" s="718"/>
      <c r="G17" s="39"/>
      <c r="H17" s="39"/>
      <c r="I17" s="39"/>
      <c r="J17" s="39"/>
      <c r="K17" s="39"/>
      <c r="L17" s="39"/>
      <c r="M17" s="36"/>
      <c r="N17" s="36"/>
      <c r="O17" s="36"/>
      <c r="P17" s="36"/>
      <c r="Q17" s="36"/>
      <c r="R17" s="36"/>
      <c r="S17" s="40"/>
      <c r="T17" s="36"/>
      <c r="U17" s="36"/>
    </row>
    <row r="18" spans="2:21" ht="20.25" customHeight="1">
      <c r="B18" s="678"/>
      <c r="C18" s="721" t="s">
        <v>146</v>
      </c>
      <c r="D18" s="722"/>
      <c r="E18" s="413">
        <f>治験等経費算出表①!E20</f>
        <v>3</v>
      </c>
      <c r="F18" s="718"/>
      <c r="G18" s="39"/>
      <c r="H18" s="39"/>
      <c r="I18" s="39"/>
      <c r="J18" s="39"/>
      <c r="K18" s="39"/>
      <c r="L18" s="39"/>
      <c r="M18" s="36"/>
      <c r="N18" s="36"/>
      <c r="O18" s="36"/>
      <c r="P18" s="36"/>
      <c r="Q18" s="36"/>
      <c r="R18" s="36"/>
      <c r="S18" s="40"/>
      <c r="T18" s="36"/>
      <c r="U18" s="36"/>
    </row>
    <row r="19" spans="2:21" ht="18.75" customHeight="1">
      <c r="B19" s="119" t="s">
        <v>147</v>
      </c>
      <c r="C19" s="652" t="s">
        <v>148</v>
      </c>
      <c r="D19" s="653"/>
      <c r="E19" s="25">
        <f>治験等経費算出表①!E21</f>
        <v>20</v>
      </c>
      <c r="I19" s="9"/>
    </row>
    <row r="20" spans="2:21" ht="18.75" customHeight="1">
      <c r="B20" s="119" t="s">
        <v>149</v>
      </c>
      <c r="C20" s="652" t="s">
        <v>150</v>
      </c>
      <c r="D20" s="653"/>
      <c r="E20" s="26" t="str">
        <f>治験等経費算出表①!E22</f>
        <v>無</v>
      </c>
      <c r="I20" s="9"/>
    </row>
    <row r="21" spans="2:21" ht="18.75" customHeight="1">
      <c r="B21" s="692" t="s">
        <v>151</v>
      </c>
      <c r="C21" s="723" t="s">
        <v>31</v>
      </c>
      <c r="D21" s="724"/>
      <c r="E21" s="416" t="str">
        <f>治験等経費算出表①!E23</f>
        <v>無</v>
      </c>
      <c r="F21" s="7"/>
      <c r="G21" s="24" t="s">
        <v>152</v>
      </c>
    </row>
    <row r="22" spans="2:21" ht="18.75" customHeight="1">
      <c r="B22" s="694"/>
      <c r="C22" s="683" t="s">
        <v>153</v>
      </c>
      <c r="D22" s="684"/>
      <c r="E22" s="28" t="str">
        <f>治験等経費算出表①!E24</f>
        <v>無</v>
      </c>
      <c r="G22" s="11" t="s">
        <v>154</v>
      </c>
      <c r="H22" s="20"/>
      <c r="I22" s="20"/>
      <c r="J22" s="20"/>
      <c r="K22" s="20"/>
      <c r="O22" s="10"/>
      <c r="P22" s="10"/>
    </row>
    <row r="23" spans="2:21" ht="18.75" customHeight="1">
      <c r="B23" s="117" t="s">
        <v>155</v>
      </c>
      <c r="C23" s="679" t="s">
        <v>156</v>
      </c>
      <c r="D23" s="680"/>
      <c r="E23" s="29">
        <f>治験等経費算出表①!E25</f>
        <v>1</v>
      </c>
      <c r="H23" s="20" t="s">
        <v>157</v>
      </c>
      <c r="I23" s="20"/>
      <c r="J23" s="704">
        <f>(AA47+AA52+AA70)*1.43</f>
        <v>486915</v>
      </c>
      <c r="K23" s="704"/>
      <c r="M23" s="262" t="s">
        <v>158</v>
      </c>
    </row>
    <row r="24" spans="2:21" ht="18.75" customHeight="1">
      <c r="B24" s="117" t="s">
        <v>159</v>
      </c>
      <c r="C24" s="679" t="s">
        <v>160</v>
      </c>
      <c r="D24" s="680"/>
      <c r="E24" s="30">
        <f>治験等経費算出表①!E26</f>
        <v>1</v>
      </c>
      <c r="H24" s="20"/>
      <c r="I24" s="20"/>
      <c r="J24" s="704"/>
      <c r="K24" s="704"/>
    </row>
    <row r="25" spans="2:21" ht="18.75" customHeight="1">
      <c r="B25" s="117" t="s">
        <v>161</v>
      </c>
      <c r="C25" s="679" t="s">
        <v>162</v>
      </c>
      <c r="D25" s="680"/>
      <c r="E25" s="30">
        <f>治験等経費算出表①!E27</f>
        <v>1</v>
      </c>
      <c r="G25" s="11" t="s">
        <v>163</v>
      </c>
      <c r="H25" s="20"/>
      <c r="I25" s="20"/>
      <c r="J25" s="23"/>
      <c r="K25" s="23"/>
    </row>
    <row r="26" spans="2:21" ht="18.75" customHeight="1">
      <c r="B26" s="117" t="s">
        <v>164</v>
      </c>
      <c r="C26" s="685" t="s">
        <v>165</v>
      </c>
      <c r="D26" s="686"/>
      <c r="E26" s="30">
        <f>治験等経費算出表①!E28</f>
        <v>12</v>
      </c>
      <c r="H26" s="20" t="s">
        <v>166</v>
      </c>
      <c r="I26" s="20"/>
      <c r="J26" s="704">
        <f>AA62*1.43</f>
        <v>526955</v>
      </c>
      <c r="K26" s="705"/>
      <c r="L26" s="21" t="s">
        <v>167</v>
      </c>
      <c r="Q26" s="41"/>
      <c r="R26" s="41">
        <f>J26/(E19-1)</f>
        <v>27734.473684210527</v>
      </c>
      <c r="T26" t="s">
        <v>168</v>
      </c>
    </row>
    <row r="27" spans="2:21" ht="18.75" customHeight="1">
      <c r="B27" s="117" t="s">
        <v>169</v>
      </c>
      <c r="C27" s="685" t="s">
        <v>170</v>
      </c>
      <c r="D27" s="686"/>
      <c r="E27" s="30">
        <f>治験等経費算出表①!E29</f>
        <v>1</v>
      </c>
      <c r="H27" s="262"/>
      <c r="I27" s="20"/>
      <c r="J27" s="704"/>
      <c r="K27" s="705"/>
      <c r="L27" s="21"/>
      <c r="Q27" s="41"/>
      <c r="R27" s="262" t="s">
        <v>158</v>
      </c>
    </row>
    <row r="28" spans="2:21" ht="18.75" customHeight="1">
      <c r="B28" s="117" t="s">
        <v>171</v>
      </c>
      <c r="C28" s="685" t="s">
        <v>172</v>
      </c>
      <c r="D28" s="686"/>
      <c r="E28" s="30">
        <f>治験等経費算出表①!E30</f>
        <v>10</v>
      </c>
      <c r="H28" s="262"/>
    </row>
    <row r="29" spans="2:21" ht="18.75" customHeight="1">
      <c r="B29" s="692" t="s">
        <v>173</v>
      </c>
      <c r="C29" s="685" t="s">
        <v>46</v>
      </c>
      <c r="D29" s="686"/>
      <c r="E29" s="28" t="str">
        <f>治験等経費算出表①!E31</f>
        <v>無</v>
      </c>
      <c r="H29" s="262"/>
    </row>
    <row r="30" spans="2:21" ht="18.75" customHeight="1">
      <c r="B30" s="693"/>
      <c r="C30" s="685" t="s">
        <v>174</v>
      </c>
      <c r="D30" s="686"/>
      <c r="E30" s="28">
        <f>治験等経費算出表①!E32</f>
        <v>0</v>
      </c>
      <c r="H30" s="262"/>
    </row>
    <row r="31" spans="2:21" ht="18.75" customHeight="1">
      <c r="B31" s="694"/>
      <c r="C31" s="685" t="s">
        <v>175</v>
      </c>
      <c r="D31" s="686"/>
      <c r="E31" s="28">
        <f>治験等経費算出表①!E33</f>
        <v>0</v>
      </c>
      <c r="H31" s="262"/>
    </row>
    <row r="32" spans="2:21" ht="18.75" customHeight="1">
      <c r="B32" s="117" t="s">
        <v>176</v>
      </c>
      <c r="C32" s="685" t="s">
        <v>177</v>
      </c>
      <c r="D32" s="686"/>
      <c r="E32" s="28" t="str">
        <f>治験等経費算出表①!E34</f>
        <v>無</v>
      </c>
      <c r="H32" s="34"/>
    </row>
    <row r="33" spans="1:27" ht="18.75" customHeight="1">
      <c r="B33" s="117" t="s">
        <v>178</v>
      </c>
      <c r="C33" s="685" t="s">
        <v>179</v>
      </c>
      <c r="D33" s="686"/>
      <c r="E33" s="31">
        <f>治験等経費算出表①!E35</f>
        <v>11</v>
      </c>
    </row>
    <row r="34" spans="1:27" ht="18.75" customHeight="1">
      <c r="A34" s="21"/>
      <c r="B34" s="117" t="s">
        <v>180</v>
      </c>
      <c r="C34" s="685" t="s">
        <v>181</v>
      </c>
      <c r="D34" s="686"/>
      <c r="E34" s="31">
        <f>治験等経費算出表①!E36</f>
        <v>0</v>
      </c>
      <c r="G34" s="24"/>
    </row>
    <row r="35" spans="1:27" ht="18.75" customHeight="1">
      <c r="A35" s="21"/>
      <c r="B35" s="117" t="s">
        <v>182</v>
      </c>
      <c r="C35" s="685" t="s">
        <v>183</v>
      </c>
      <c r="D35" s="686"/>
      <c r="E35" s="30">
        <f>治験等経費算出表①!E37</f>
        <v>0</v>
      </c>
      <c r="G35" s="24"/>
    </row>
    <row r="36" spans="1:27" ht="18.75" customHeight="1">
      <c r="A36" s="21"/>
      <c r="B36" s="117" t="s">
        <v>184</v>
      </c>
      <c r="C36" s="681" t="s">
        <v>185</v>
      </c>
      <c r="D36" s="682"/>
      <c r="E36" s="31">
        <f>治験等経費算出表①!E38</f>
        <v>0</v>
      </c>
      <c r="G36" s="20" t="s">
        <v>186</v>
      </c>
      <c r="I36" s="9">
        <v>8000</v>
      </c>
      <c r="J36" s="23"/>
      <c r="K36" s="21"/>
    </row>
    <row r="37" spans="1:27" ht="26.25" customHeight="1">
      <c r="A37" s="21"/>
      <c r="B37" s="117" t="s">
        <v>187</v>
      </c>
      <c r="C37" s="699" t="s">
        <v>188</v>
      </c>
      <c r="D37" s="700"/>
      <c r="E37" s="31">
        <f>治験等経費算出表①!E39</f>
        <v>0</v>
      </c>
      <c r="G37" s="20" t="s">
        <v>189</v>
      </c>
      <c r="I37" s="94">
        <v>3000</v>
      </c>
    </row>
    <row r="38" spans="1:27" ht="25.5" customHeight="1">
      <c r="B38" s="117" t="s">
        <v>190</v>
      </c>
      <c r="C38" s="695" t="s">
        <v>191</v>
      </c>
      <c r="D38" s="696"/>
      <c r="E38" s="27">
        <f>治験等経費算出表①!E40</f>
        <v>0</v>
      </c>
      <c r="G38" s="21" t="s">
        <v>192</v>
      </c>
      <c r="I38" s="94">
        <v>3000</v>
      </c>
    </row>
    <row r="39" spans="1:27" ht="26.25" customHeight="1">
      <c r="B39" s="117" t="s">
        <v>193</v>
      </c>
      <c r="C39" s="695" t="s">
        <v>194</v>
      </c>
      <c r="D39" s="696"/>
      <c r="E39" s="27">
        <f>治験等経費算出表①!E41</f>
        <v>0</v>
      </c>
      <c r="G39" t="s">
        <v>195</v>
      </c>
      <c r="I39" s="94">
        <v>2000</v>
      </c>
    </row>
    <row r="40" spans="1:27" ht="25.5" customHeight="1">
      <c r="B40" s="117" t="s">
        <v>196</v>
      </c>
      <c r="C40" s="716" t="s">
        <v>197</v>
      </c>
      <c r="D40" s="717"/>
      <c r="E40" s="27">
        <f>治験等経費算出表①!E42</f>
        <v>0</v>
      </c>
      <c r="G40" s="24"/>
    </row>
    <row r="41" spans="1:27" ht="25.95" customHeight="1" thickBot="1">
      <c r="B41" s="402" t="s">
        <v>198</v>
      </c>
      <c r="C41" s="690" t="s">
        <v>199</v>
      </c>
      <c r="D41" s="691"/>
      <c r="E41" s="32">
        <f>治験等経費算出表①!E43</f>
        <v>0</v>
      </c>
      <c r="G41" s="24"/>
    </row>
    <row r="43" spans="1:27" ht="16.2">
      <c r="A43" s="495" t="s">
        <v>200</v>
      </c>
    </row>
    <row r="44" spans="1:27" ht="9.75" customHeight="1" thickBot="1">
      <c r="B44" s="495"/>
      <c r="C44" s="495"/>
      <c r="D44" s="495"/>
      <c r="E44" s="495"/>
      <c r="F44" s="712"/>
      <c r="G44" s="712"/>
      <c r="H44" s="712"/>
      <c r="I44" s="712"/>
      <c r="J44" s="712"/>
      <c r="K44" s="712"/>
      <c r="M44" s="712"/>
      <c r="N44" s="712"/>
      <c r="O44" s="712"/>
      <c r="P44" s="712"/>
      <c r="Q44" s="712"/>
      <c r="R44" s="712"/>
      <c r="T44" s="712"/>
      <c r="U44" s="712"/>
      <c r="V44" s="712"/>
      <c r="W44" s="712"/>
      <c r="X44" s="712"/>
      <c r="Y44" s="712"/>
      <c r="Z44" s="712"/>
    </row>
    <row r="45" spans="1:27" ht="20.25" customHeight="1" thickBot="1">
      <c r="A45" s="195"/>
      <c r="B45" s="195"/>
      <c r="C45" s="195"/>
      <c r="D45" s="195"/>
      <c r="E45" s="195"/>
      <c r="F45" s="713" t="s">
        <v>201</v>
      </c>
      <c r="G45" s="714"/>
      <c r="H45" s="714"/>
      <c r="I45" s="714"/>
      <c r="J45" s="714"/>
      <c r="K45" s="715"/>
      <c r="L45" s="195"/>
      <c r="M45" s="709" t="s">
        <v>202</v>
      </c>
      <c r="N45" s="710"/>
      <c r="O45" s="710"/>
      <c r="P45" s="710"/>
      <c r="Q45" s="710"/>
      <c r="R45" s="711"/>
      <c r="S45" s="195"/>
      <c r="T45" s="706" t="s">
        <v>203</v>
      </c>
      <c r="U45" s="707"/>
      <c r="V45" s="707"/>
      <c r="W45" s="707"/>
      <c r="X45" s="707"/>
      <c r="Y45" s="707"/>
      <c r="Z45" s="708"/>
    </row>
    <row r="46" spans="1:27" ht="30" customHeight="1" thickBot="1">
      <c r="A46" s="196" t="s">
        <v>204</v>
      </c>
      <c r="B46" s="197" t="s">
        <v>205</v>
      </c>
      <c r="C46" s="697" t="s">
        <v>206</v>
      </c>
      <c r="D46" s="698"/>
      <c r="E46" s="291" t="s">
        <v>207</v>
      </c>
      <c r="F46" s="292" t="s">
        <v>208</v>
      </c>
      <c r="G46" s="198" t="s">
        <v>209</v>
      </c>
      <c r="H46" s="198" t="s">
        <v>210</v>
      </c>
      <c r="I46" s="199" t="s">
        <v>90</v>
      </c>
      <c r="J46" s="200" t="s">
        <v>211</v>
      </c>
      <c r="K46" s="201" t="s">
        <v>212</v>
      </c>
      <c r="L46" s="325"/>
      <c r="M46" s="202" t="s">
        <v>208</v>
      </c>
      <c r="N46" s="203" t="s">
        <v>213</v>
      </c>
      <c r="O46" s="203" t="s">
        <v>210</v>
      </c>
      <c r="P46" s="204" t="s">
        <v>90</v>
      </c>
      <c r="Q46" s="205" t="s">
        <v>214</v>
      </c>
      <c r="R46" s="206" t="s">
        <v>215</v>
      </c>
      <c r="S46" s="325"/>
      <c r="T46" s="207" t="s">
        <v>208</v>
      </c>
      <c r="U46" s="208" t="s">
        <v>213</v>
      </c>
      <c r="V46" s="208" t="s">
        <v>210</v>
      </c>
      <c r="W46" s="208" t="s">
        <v>90</v>
      </c>
      <c r="X46" s="209" t="s">
        <v>214</v>
      </c>
      <c r="Y46" s="210" t="s">
        <v>215</v>
      </c>
      <c r="Z46" s="211" t="s">
        <v>216</v>
      </c>
    </row>
    <row r="47" spans="1:27" ht="15.75" customHeight="1">
      <c r="A47" s="701" t="s">
        <v>217</v>
      </c>
      <c r="B47" s="687" t="s">
        <v>218</v>
      </c>
      <c r="C47" s="136" t="s">
        <v>219</v>
      </c>
      <c r="D47" s="136" t="s">
        <v>220</v>
      </c>
      <c r="E47" s="166" t="s">
        <v>221</v>
      </c>
      <c r="F47" s="284">
        <v>1</v>
      </c>
      <c r="G47" s="138">
        <v>2</v>
      </c>
      <c r="H47" s="138"/>
      <c r="I47" s="139"/>
      <c r="J47" s="139"/>
      <c r="K47" s="398"/>
      <c r="L47" s="326"/>
      <c r="M47" s="284">
        <v>1</v>
      </c>
      <c r="N47" s="138">
        <v>2</v>
      </c>
      <c r="O47" s="138"/>
      <c r="P47" s="139"/>
      <c r="Q47" s="139"/>
      <c r="R47" s="140"/>
      <c r="S47" s="326"/>
      <c r="T47" s="295">
        <f>F47*M47*$I$36</f>
        <v>8000</v>
      </c>
      <c r="U47" s="220">
        <f t="shared" ref="U47:U52" si="0">G47*N47*$I$37</f>
        <v>12000</v>
      </c>
      <c r="V47" s="214"/>
      <c r="W47" s="214"/>
      <c r="X47" s="214"/>
      <c r="Y47" s="215"/>
      <c r="Z47" s="213">
        <f t="shared" ref="Z47" si="1">SUM(T47:Y47)</f>
        <v>20000</v>
      </c>
      <c r="AA47" s="645">
        <f>SUM(Z47:Z51)</f>
        <v>156500</v>
      </c>
    </row>
    <row r="48" spans="1:27" ht="15" customHeight="1">
      <c r="A48" s="701"/>
      <c r="B48" s="687"/>
      <c r="C48" s="141" t="s">
        <v>222</v>
      </c>
      <c r="D48" s="141" t="s">
        <v>223</v>
      </c>
      <c r="E48" s="142"/>
      <c r="F48" s="285">
        <v>0.5</v>
      </c>
      <c r="G48" s="143">
        <v>0.5</v>
      </c>
      <c r="H48" s="143"/>
      <c r="I48" s="144"/>
      <c r="J48" s="144"/>
      <c r="K48" s="405"/>
      <c r="L48" s="326"/>
      <c r="M48" s="285">
        <v>1</v>
      </c>
      <c r="N48" s="143">
        <v>1</v>
      </c>
      <c r="O48" s="143"/>
      <c r="P48" s="144"/>
      <c r="Q48" s="144"/>
      <c r="R48" s="408"/>
      <c r="S48" s="326"/>
      <c r="T48" s="296">
        <f>F48*M48*$I$36</f>
        <v>4000</v>
      </c>
      <c r="U48" s="222">
        <f t="shared" si="0"/>
        <v>1500</v>
      </c>
      <c r="V48" s="217"/>
      <c r="W48" s="217"/>
      <c r="X48" s="217"/>
      <c r="Y48" s="218"/>
      <c r="Z48" s="216">
        <f t="shared" ref="Z48:Z71" si="2">SUM(T48:Y48)</f>
        <v>5500</v>
      </c>
      <c r="AA48" s="646"/>
    </row>
    <row r="49" spans="1:27" ht="15" customHeight="1">
      <c r="A49" s="701"/>
      <c r="B49" s="687"/>
      <c r="C49" s="146" t="s">
        <v>224</v>
      </c>
      <c r="D49" s="397" t="s">
        <v>225</v>
      </c>
      <c r="E49" s="419" t="s">
        <v>226</v>
      </c>
      <c r="F49" s="420">
        <f>IF((E13="有"),1.5,1)</f>
        <v>1.5</v>
      </c>
      <c r="G49" s="283">
        <f>8*IF((E13="有"),1.5,1)</f>
        <v>12</v>
      </c>
      <c r="H49" s="283"/>
      <c r="I49" s="421"/>
      <c r="J49" s="421"/>
      <c r="K49" s="406"/>
      <c r="L49" s="13"/>
      <c r="M49" s="420">
        <v>1</v>
      </c>
      <c r="N49" s="283">
        <v>2</v>
      </c>
      <c r="O49" s="120"/>
      <c r="P49" s="148"/>
      <c r="Q49" s="148"/>
      <c r="R49" s="149"/>
      <c r="S49" s="326"/>
      <c r="T49" s="295">
        <f>F49*M49*$I$36</f>
        <v>12000</v>
      </c>
      <c r="U49" s="220">
        <f t="shared" si="0"/>
        <v>72000</v>
      </c>
      <c r="V49" s="220"/>
      <c r="W49" s="220"/>
      <c r="X49" s="220"/>
      <c r="Y49" s="221"/>
      <c r="Z49" s="219">
        <f t="shared" si="2"/>
        <v>84000</v>
      </c>
      <c r="AA49" s="646"/>
    </row>
    <row r="50" spans="1:27" ht="15" customHeight="1">
      <c r="A50" s="701"/>
      <c r="B50" s="687"/>
      <c r="C50" s="150" t="s">
        <v>227</v>
      </c>
      <c r="D50" s="150" t="s">
        <v>228</v>
      </c>
      <c r="E50" s="422" t="s">
        <v>229</v>
      </c>
      <c r="F50" s="290">
        <v>1</v>
      </c>
      <c r="G50" s="263">
        <v>1</v>
      </c>
      <c r="H50" s="263">
        <v>1</v>
      </c>
      <c r="I50" s="404"/>
      <c r="J50" s="404"/>
      <c r="K50" s="405"/>
      <c r="L50" s="326"/>
      <c r="M50" s="290">
        <v>1</v>
      </c>
      <c r="N50" s="263">
        <v>3</v>
      </c>
      <c r="O50" s="263">
        <v>2</v>
      </c>
      <c r="P50" s="153"/>
      <c r="Q50" s="153"/>
      <c r="R50" s="145"/>
      <c r="S50" s="326"/>
      <c r="T50" s="297">
        <f>F50*M50*$I$36</f>
        <v>8000</v>
      </c>
      <c r="U50" s="222">
        <f t="shared" si="0"/>
        <v>9000</v>
      </c>
      <c r="V50" s="222">
        <f>H50*O50*$I$38</f>
        <v>6000</v>
      </c>
      <c r="W50" s="222"/>
      <c r="X50" s="222"/>
      <c r="Y50" s="223"/>
      <c r="Z50" s="212">
        <f t="shared" si="2"/>
        <v>23000</v>
      </c>
      <c r="AA50" s="646"/>
    </row>
    <row r="51" spans="1:27" ht="15.75" customHeight="1" thickBot="1">
      <c r="A51" s="701"/>
      <c r="B51" s="687"/>
      <c r="C51" s="146" t="s">
        <v>230</v>
      </c>
      <c r="D51" s="146" t="s">
        <v>231</v>
      </c>
      <c r="E51" s="265"/>
      <c r="F51" s="286"/>
      <c r="G51" s="120">
        <v>8</v>
      </c>
      <c r="H51" s="120"/>
      <c r="I51" s="148"/>
      <c r="J51" s="148"/>
      <c r="K51" s="406"/>
      <c r="L51" s="326"/>
      <c r="M51" s="286"/>
      <c r="N51" s="283">
        <v>1</v>
      </c>
      <c r="O51" s="120"/>
      <c r="P51" s="148"/>
      <c r="Q51" s="148"/>
      <c r="R51" s="149"/>
      <c r="S51" s="326"/>
      <c r="T51" s="295"/>
      <c r="U51" s="220">
        <f t="shared" si="0"/>
        <v>24000</v>
      </c>
      <c r="V51" s="220"/>
      <c r="W51" s="220"/>
      <c r="X51" s="220"/>
      <c r="Y51" s="221"/>
      <c r="Z51" s="219">
        <f t="shared" si="2"/>
        <v>24000</v>
      </c>
      <c r="AA51" s="646"/>
    </row>
    <row r="52" spans="1:27" ht="15" customHeight="1">
      <c r="A52" s="701"/>
      <c r="B52" s="688" t="s">
        <v>232</v>
      </c>
      <c r="C52" s="159" t="s">
        <v>233</v>
      </c>
      <c r="D52" s="159" t="s">
        <v>234</v>
      </c>
      <c r="E52" s="160"/>
      <c r="F52" s="289"/>
      <c r="G52" s="161">
        <v>0.5</v>
      </c>
      <c r="H52" s="161"/>
      <c r="I52" s="162"/>
      <c r="J52" s="162">
        <v>0.5</v>
      </c>
      <c r="K52" s="163"/>
      <c r="L52" s="326"/>
      <c r="M52" s="289"/>
      <c r="N52" s="161">
        <v>1</v>
      </c>
      <c r="O52" s="161"/>
      <c r="P52" s="162"/>
      <c r="Q52" s="162">
        <v>1</v>
      </c>
      <c r="R52" s="163"/>
      <c r="S52" s="326"/>
      <c r="T52" s="299"/>
      <c r="U52" s="228">
        <f t="shared" si="0"/>
        <v>1500</v>
      </c>
      <c r="V52" s="228"/>
      <c r="W52" s="228"/>
      <c r="X52" s="228">
        <f>J52*Q52*$I$38</f>
        <v>1500</v>
      </c>
      <c r="Y52" s="229"/>
      <c r="Z52" s="227">
        <f t="shared" ref="Z52:Z56" si="3">SUM(T52:Y52)</f>
        <v>3000</v>
      </c>
      <c r="AA52" s="645">
        <f>SUM(Z52:Z61)</f>
        <v>172500</v>
      </c>
    </row>
    <row r="53" spans="1:27" ht="33.75" customHeight="1">
      <c r="A53" s="701"/>
      <c r="B53" s="687"/>
      <c r="C53" s="146" t="s">
        <v>235</v>
      </c>
      <c r="D53" s="423" t="s">
        <v>236</v>
      </c>
      <c r="E53" s="419" t="s">
        <v>237</v>
      </c>
      <c r="F53" s="286">
        <f>0.5*E17</f>
        <v>1.5</v>
      </c>
      <c r="G53" s="120">
        <f>0.5*E18</f>
        <v>1.5</v>
      </c>
      <c r="H53" s="120">
        <f>IF((E15="有"),0.5,0)</f>
        <v>0.5</v>
      </c>
      <c r="I53" s="148"/>
      <c r="J53" s="148"/>
      <c r="K53" s="149"/>
      <c r="L53" s="326"/>
      <c r="M53" s="286">
        <v>1</v>
      </c>
      <c r="N53" s="283">
        <v>2</v>
      </c>
      <c r="O53" s="120">
        <v>2</v>
      </c>
      <c r="P53" s="148"/>
      <c r="Q53" s="148"/>
      <c r="R53" s="149"/>
      <c r="S53" s="326"/>
      <c r="T53" s="295">
        <f>F53*M53*$I$36</f>
        <v>12000</v>
      </c>
      <c r="U53" s="220">
        <f t="shared" ref="U53:U57" si="4">G53*N53*$I$37</f>
        <v>9000</v>
      </c>
      <c r="V53" s="220">
        <f>H53*O53*$I$38</f>
        <v>3000</v>
      </c>
      <c r="W53" s="220"/>
      <c r="X53" s="220"/>
      <c r="Y53" s="221"/>
      <c r="Z53" s="219">
        <f t="shared" si="3"/>
        <v>24000</v>
      </c>
      <c r="AA53" s="646"/>
    </row>
    <row r="54" spans="1:27" ht="14.25" customHeight="1">
      <c r="A54" s="701"/>
      <c r="B54" s="687"/>
      <c r="C54" s="150" t="s">
        <v>238</v>
      </c>
      <c r="D54" s="150" t="s">
        <v>239</v>
      </c>
      <c r="E54" s="422" t="s">
        <v>240</v>
      </c>
      <c r="F54" s="290">
        <f>IF((E14="有"),1,0)</f>
        <v>1</v>
      </c>
      <c r="G54" s="263">
        <f>IF((E14="有"),1,0)</f>
        <v>1</v>
      </c>
      <c r="H54" s="152"/>
      <c r="I54" s="153"/>
      <c r="J54" s="153"/>
      <c r="K54" s="145"/>
      <c r="L54" s="326"/>
      <c r="M54" s="290">
        <v>1</v>
      </c>
      <c r="N54" s="263">
        <v>2</v>
      </c>
      <c r="O54" s="263"/>
      <c r="P54" s="404"/>
      <c r="Q54" s="404"/>
      <c r="R54" s="145"/>
      <c r="S54" s="326"/>
      <c r="T54" s="297">
        <f>F54*M54*$I$36</f>
        <v>8000</v>
      </c>
      <c r="U54" s="222">
        <f t="shared" si="4"/>
        <v>6000</v>
      </c>
      <c r="V54" s="222"/>
      <c r="W54" s="222"/>
      <c r="X54" s="222"/>
      <c r="Y54" s="223"/>
      <c r="Z54" s="212">
        <f t="shared" si="3"/>
        <v>14000</v>
      </c>
      <c r="AA54" s="646"/>
    </row>
    <row r="55" spans="1:27" ht="15" customHeight="1">
      <c r="A55" s="701"/>
      <c r="B55" s="687"/>
      <c r="C55" s="272" t="s">
        <v>241</v>
      </c>
      <c r="D55" s="273" t="s">
        <v>242</v>
      </c>
      <c r="E55" s="274" t="s">
        <v>243</v>
      </c>
      <c r="F55" s="293">
        <v>1</v>
      </c>
      <c r="G55" s="266">
        <v>1</v>
      </c>
      <c r="H55" s="266">
        <v>1</v>
      </c>
      <c r="I55" s="258"/>
      <c r="J55" s="267">
        <v>0.5</v>
      </c>
      <c r="K55" s="254"/>
      <c r="L55" s="326"/>
      <c r="M55" s="293">
        <v>1</v>
      </c>
      <c r="N55" s="266">
        <v>2</v>
      </c>
      <c r="O55" s="266">
        <v>2</v>
      </c>
      <c r="P55" s="267"/>
      <c r="Q55" s="267">
        <v>1</v>
      </c>
      <c r="R55" s="140"/>
      <c r="S55" s="326"/>
      <c r="T55" s="300">
        <f>F55*M55*$I$36</f>
        <v>8000</v>
      </c>
      <c r="U55" s="268">
        <f t="shared" si="4"/>
        <v>6000</v>
      </c>
      <c r="V55" s="269">
        <f>H55*O55*$I$38</f>
        <v>6000</v>
      </c>
      <c r="W55" s="269"/>
      <c r="X55" s="269">
        <f>J55*Q55*$I$38</f>
        <v>1500</v>
      </c>
      <c r="Y55" s="270"/>
      <c r="Z55" s="271">
        <f t="shared" si="3"/>
        <v>21500</v>
      </c>
      <c r="AA55" s="646"/>
    </row>
    <row r="56" spans="1:27" ht="22.5" customHeight="1">
      <c r="A56" s="701"/>
      <c r="B56" s="687"/>
      <c r="C56" s="280" t="s">
        <v>244</v>
      </c>
      <c r="D56" s="281" t="s">
        <v>245</v>
      </c>
      <c r="E56" s="282" t="s">
        <v>246</v>
      </c>
      <c r="F56" s="294">
        <f>IF((E12=3),2,0)</f>
        <v>0</v>
      </c>
      <c r="G56" s="279">
        <f>IF((E12=3),2,0)</f>
        <v>0</v>
      </c>
      <c r="H56" s="279">
        <f>IF((E12=3),2,0)</f>
        <v>0</v>
      </c>
      <c r="I56" s="255"/>
      <c r="J56" s="255"/>
      <c r="K56" s="165"/>
      <c r="L56" s="326"/>
      <c r="M56" s="290">
        <v>1</v>
      </c>
      <c r="N56" s="263">
        <v>2</v>
      </c>
      <c r="O56" s="263">
        <v>2</v>
      </c>
      <c r="P56" s="144"/>
      <c r="Q56" s="144"/>
      <c r="R56" s="165"/>
      <c r="S56" s="326"/>
      <c r="T56" s="301">
        <f>F56*M56*$I$36</f>
        <v>0</v>
      </c>
      <c r="U56" s="275">
        <f t="shared" si="4"/>
        <v>0</v>
      </c>
      <c r="V56" s="275">
        <f>H56*O56*$I$38</f>
        <v>0</v>
      </c>
      <c r="W56" s="276"/>
      <c r="X56" s="276"/>
      <c r="Y56" s="277"/>
      <c r="Z56" s="278">
        <f t="shared" si="3"/>
        <v>0</v>
      </c>
      <c r="AA56" s="646"/>
    </row>
    <row r="57" spans="1:27" ht="15.75" customHeight="1">
      <c r="A57" s="701"/>
      <c r="B57" s="687"/>
      <c r="C57" s="136" t="s">
        <v>247</v>
      </c>
      <c r="D57" s="136" t="s">
        <v>248</v>
      </c>
      <c r="E57" s="137"/>
      <c r="F57" s="284"/>
      <c r="G57" s="138">
        <v>3</v>
      </c>
      <c r="H57" s="138"/>
      <c r="I57" s="139"/>
      <c r="J57" s="139"/>
      <c r="K57" s="140">
        <v>1</v>
      </c>
      <c r="L57" s="326"/>
      <c r="M57" s="284"/>
      <c r="N57" s="138">
        <v>1</v>
      </c>
      <c r="O57" s="138"/>
      <c r="P57" s="139"/>
      <c r="Q57" s="139"/>
      <c r="R57" s="140">
        <v>1</v>
      </c>
      <c r="S57" s="326"/>
      <c r="T57" s="302"/>
      <c r="U57" s="268">
        <f t="shared" si="4"/>
        <v>9000</v>
      </c>
      <c r="V57" s="214"/>
      <c r="W57" s="214"/>
      <c r="X57" s="214"/>
      <c r="Y57" s="215">
        <f>K57*R57*$I$39</f>
        <v>2000</v>
      </c>
      <c r="Z57" s="213">
        <f t="shared" si="2"/>
        <v>11000</v>
      </c>
      <c r="AA57" s="646"/>
    </row>
    <row r="58" spans="1:27" ht="15" customHeight="1">
      <c r="A58" s="701"/>
      <c r="B58" s="687"/>
      <c r="C58" s="150" t="s">
        <v>249</v>
      </c>
      <c r="D58" s="141" t="s">
        <v>250</v>
      </c>
      <c r="E58" s="424" t="s">
        <v>251</v>
      </c>
      <c r="F58" s="294">
        <v>1</v>
      </c>
      <c r="G58" s="279">
        <v>2</v>
      </c>
      <c r="H58" s="279">
        <v>1</v>
      </c>
      <c r="I58" s="407">
        <v>1</v>
      </c>
      <c r="J58" s="407">
        <v>1</v>
      </c>
      <c r="K58" s="408"/>
      <c r="L58" s="326"/>
      <c r="M58" s="294">
        <v>3</v>
      </c>
      <c r="N58" s="279">
        <v>3</v>
      </c>
      <c r="O58" s="279">
        <v>2</v>
      </c>
      <c r="P58" s="407">
        <v>1</v>
      </c>
      <c r="Q58" s="407">
        <v>2</v>
      </c>
      <c r="R58" s="165"/>
      <c r="S58" s="326"/>
      <c r="T58" s="296">
        <f>F58*M58*$I$36</f>
        <v>24000</v>
      </c>
      <c r="U58" s="217">
        <f>G58*N58*$I$37</f>
        <v>18000</v>
      </c>
      <c r="V58" s="217">
        <f>H58*O58*$I$38</f>
        <v>6000</v>
      </c>
      <c r="W58" s="217">
        <f>I58*P58*$I$38</f>
        <v>3000</v>
      </c>
      <c r="X58" s="217">
        <f>J58*Q58*$I$38</f>
        <v>6000</v>
      </c>
      <c r="Y58" s="218"/>
      <c r="Z58" s="216">
        <f>SUM(T58:Y58)</f>
        <v>57000</v>
      </c>
      <c r="AA58" s="646"/>
    </row>
    <row r="59" spans="1:27" ht="22.5" customHeight="1">
      <c r="A59" s="701"/>
      <c r="B59" s="687"/>
      <c r="C59" s="146" t="s">
        <v>252</v>
      </c>
      <c r="D59" s="146" t="s">
        <v>253</v>
      </c>
      <c r="E59" s="164" t="s">
        <v>254</v>
      </c>
      <c r="F59" s="286"/>
      <c r="G59" s="120"/>
      <c r="H59" s="283">
        <f>E12*10</f>
        <v>10</v>
      </c>
      <c r="I59" s="148"/>
      <c r="J59" s="148"/>
      <c r="K59" s="149"/>
      <c r="L59" s="326"/>
      <c r="M59" s="286"/>
      <c r="N59" s="120"/>
      <c r="O59" s="120">
        <v>1</v>
      </c>
      <c r="P59" s="148"/>
      <c r="Q59" s="148"/>
      <c r="R59" s="149"/>
      <c r="S59" s="326"/>
      <c r="T59" s="295"/>
      <c r="U59" s="220"/>
      <c r="V59" s="220">
        <f>H59*O59*$I$38</f>
        <v>30000</v>
      </c>
      <c r="W59" s="220"/>
      <c r="X59" s="220"/>
      <c r="Y59" s="221"/>
      <c r="Z59" s="219">
        <f t="shared" si="2"/>
        <v>30000</v>
      </c>
      <c r="AA59" s="646"/>
    </row>
    <row r="60" spans="1:27" ht="15" customHeight="1">
      <c r="A60" s="701"/>
      <c r="B60" s="687"/>
      <c r="C60" s="150" t="s">
        <v>255</v>
      </c>
      <c r="D60" s="399" t="s">
        <v>256</v>
      </c>
      <c r="E60" s="168"/>
      <c r="F60" s="287"/>
      <c r="G60" s="152"/>
      <c r="H60" s="263">
        <v>0.5</v>
      </c>
      <c r="I60" s="153"/>
      <c r="J60" s="153"/>
      <c r="K60" s="145"/>
      <c r="L60" s="326"/>
      <c r="M60" s="287"/>
      <c r="N60" s="152"/>
      <c r="O60" s="152">
        <v>1</v>
      </c>
      <c r="P60" s="153"/>
      <c r="Q60" s="153"/>
      <c r="R60" s="145"/>
      <c r="S60" s="326"/>
      <c r="T60" s="297"/>
      <c r="U60" s="222"/>
      <c r="V60" s="222">
        <f>H60*O60*$I$38</f>
        <v>1500</v>
      </c>
      <c r="W60" s="222"/>
      <c r="X60" s="222"/>
      <c r="Y60" s="223"/>
      <c r="Z60" s="212">
        <f t="shared" si="2"/>
        <v>1500</v>
      </c>
      <c r="AA60" s="646"/>
    </row>
    <row r="61" spans="1:27" ht="15" customHeight="1" thickBot="1">
      <c r="A61" s="701"/>
      <c r="B61" s="687"/>
      <c r="C61" s="169" t="s">
        <v>257</v>
      </c>
      <c r="D61" s="169" t="s">
        <v>258</v>
      </c>
      <c r="E61" s="170"/>
      <c r="F61" s="358"/>
      <c r="G61" s="400">
        <v>1</v>
      </c>
      <c r="H61" s="400">
        <v>2.5</v>
      </c>
      <c r="I61" s="359"/>
      <c r="J61" s="359"/>
      <c r="K61" s="360"/>
      <c r="L61" s="326"/>
      <c r="M61" s="358"/>
      <c r="N61" s="361">
        <v>1</v>
      </c>
      <c r="O61" s="361">
        <v>1</v>
      </c>
      <c r="P61" s="359"/>
      <c r="Q61" s="359"/>
      <c r="R61" s="360"/>
      <c r="S61" s="326"/>
      <c r="T61" s="362"/>
      <c r="U61" s="363">
        <f>G61*N61*$I$37</f>
        <v>3000</v>
      </c>
      <c r="V61" s="415">
        <f>H61*O61*$I$38</f>
        <v>7500</v>
      </c>
      <c r="W61" s="363"/>
      <c r="X61" s="363"/>
      <c r="Y61" s="364"/>
      <c r="Z61" s="365">
        <f t="shared" si="2"/>
        <v>10500</v>
      </c>
      <c r="AA61" s="646"/>
    </row>
    <row r="62" spans="1:27" ht="15" customHeight="1">
      <c r="A62" s="701"/>
      <c r="B62" s="688" t="s">
        <v>259</v>
      </c>
      <c r="C62" s="159" t="s">
        <v>260</v>
      </c>
      <c r="D62" s="159" t="s">
        <v>261</v>
      </c>
      <c r="E62" s="366" t="s">
        <v>262</v>
      </c>
      <c r="F62" s="289"/>
      <c r="G62" s="161">
        <v>0.5</v>
      </c>
      <c r="H62" s="161">
        <v>0.5</v>
      </c>
      <c r="I62" s="162"/>
      <c r="J62" s="162"/>
      <c r="K62" s="163">
        <v>0.5</v>
      </c>
      <c r="L62" s="367"/>
      <c r="M62" s="368"/>
      <c r="N62" s="161">
        <f>ROUNDDOWN(E19/3,0)</f>
        <v>6</v>
      </c>
      <c r="O62" s="161">
        <f>ROUNDDOWN(E19/3,0)</f>
        <v>6</v>
      </c>
      <c r="P62" s="161"/>
      <c r="Q62" s="161"/>
      <c r="R62" s="163">
        <f>ROUNDDOWN(E19/3,0)</f>
        <v>6</v>
      </c>
      <c r="S62" s="367"/>
      <c r="T62" s="299"/>
      <c r="U62" s="228">
        <f>G62*N62*$I$37</f>
        <v>9000</v>
      </c>
      <c r="V62" s="414">
        <f>H62*O62*$I$38</f>
        <v>9000</v>
      </c>
      <c r="W62" s="228"/>
      <c r="X62" s="228"/>
      <c r="Y62" s="229">
        <f>K62*R62*$I$39</f>
        <v>6000</v>
      </c>
      <c r="Z62" s="227">
        <f t="shared" si="2"/>
        <v>24000</v>
      </c>
      <c r="AA62" s="645">
        <f>SUM(Z62:Z69)</f>
        <v>368500</v>
      </c>
    </row>
    <row r="63" spans="1:27" ht="15.75" customHeight="1">
      <c r="A63" s="701"/>
      <c r="B63" s="687"/>
      <c r="C63" s="146" t="s">
        <v>263</v>
      </c>
      <c r="D63" s="146" t="s">
        <v>264</v>
      </c>
      <c r="E63" s="166" t="s">
        <v>262</v>
      </c>
      <c r="F63" s="286">
        <v>0.5</v>
      </c>
      <c r="G63" s="120">
        <v>1</v>
      </c>
      <c r="H63" s="120"/>
      <c r="I63" s="148"/>
      <c r="J63" s="148"/>
      <c r="K63" s="406"/>
      <c r="L63" s="326"/>
      <c r="M63" s="259">
        <f>ROUNDDOWN(E19/3,0)</f>
        <v>6</v>
      </c>
      <c r="N63" s="138">
        <f>ROUNDDOWN(E19/3,0)</f>
        <v>6</v>
      </c>
      <c r="O63" s="120"/>
      <c r="P63" s="120"/>
      <c r="Q63" s="120"/>
      <c r="R63" s="260"/>
      <c r="S63" s="326"/>
      <c r="T63" s="295">
        <f>F63*M63*$I$36</f>
        <v>24000</v>
      </c>
      <c r="U63" s="220">
        <f>G63*N63*$I$37</f>
        <v>18000</v>
      </c>
      <c r="V63" s="220"/>
      <c r="W63" s="220"/>
      <c r="X63" s="220"/>
      <c r="Y63" s="221"/>
      <c r="Z63" s="219">
        <f t="shared" si="2"/>
        <v>42000</v>
      </c>
      <c r="AA63" s="646"/>
    </row>
    <row r="64" spans="1:27" ht="15" customHeight="1">
      <c r="A64" s="701"/>
      <c r="B64" s="687"/>
      <c r="C64" s="150" t="s">
        <v>265</v>
      </c>
      <c r="D64" s="150" t="s">
        <v>266</v>
      </c>
      <c r="E64" s="167" t="s">
        <v>267</v>
      </c>
      <c r="F64" s="287">
        <v>1</v>
      </c>
      <c r="G64" s="263">
        <v>2</v>
      </c>
      <c r="H64" s="152"/>
      <c r="I64" s="153"/>
      <c r="J64" s="153"/>
      <c r="K64" s="145"/>
      <c r="L64" s="326"/>
      <c r="M64" s="232">
        <f>ROUNDDOWN(E19/12,0)</f>
        <v>1</v>
      </c>
      <c r="N64" s="152">
        <f>ROUNDDOWN(E19/12,0)</f>
        <v>1</v>
      </c>
      <c r="O64" s="152"/>
      <c r="P64" s="152"/>
      <c r="Q64" s="152"/>
      <c r="R64" s="233"/>
      <c r="S64" s="326"/>
      <c r="T64" s="297">
        <f>F64*M64*$I$36</f>
        <v>8000</v>
      </c>
      <c r="U64" s="222">
        <f>G64*N64*$I$37</f>
        <v>6000</v>
      </c>
      <c r="V64" s="222"/>
      <c r="W64" s="222"/>
      <c r="X64" s="222"/>
      <c r="Y64" s="223"/>
      <c r="Z64" s="212">
        <f t="shared" si="2"/>
        <v>14000</v>
      </c>
      <c r="AA64" s="646"/>
    </row>
    <row r="65" spans="1:27" ht="15" customHeight="1">
      <c r="A65" s="701"/>
      <c r="B65" s="687"/>
      <c r="C65" s="146" t="s">
        <v>268</v>
      </c>
      <c r="D65" s="146" t="s">
        <v>269</v>
      </c>
      <c r="E65" s="147" t="s">
        <v>270</v>
      </c>
      <c r="F65" s="286">
        <v>0.5</v>
      </c>
      <c r="G65" s="120">
        <v>1</v>
      </c>
      <c r="H65" s="120"/>
      <c r="I65" s="148"/>
      <c r="J65" s="148"/>
      <c r="K65" s="406"/>
      <c r="L65" s="326"/>
      <c r="M65" s="230">
        <f>ROUNDDOWN(E19/12,0)</f>
        <v>1</v>
      </c>
      <c r="N65" s="120">
        <f>ROUNDDOWN(E19/12,0)</f>
        <v>1</v>
      </c>
      <c r="O65" s="120"/>
      <c r="P65" s="120"/>
      <c r="Q65" s="120"/>
      <c r="R65" s="231"/>
      <c r="S65" s="326"/>
      <c r="T65" s="295">
        <f>F65*M65*$I$36</f>
        <v>4000</v>
      </c>
      <c r="U65" s="220">
        <f>G65*N65*$I$37</f>
        <v>3000</v>
      </c>
      <c r="V65" s="220"/>
      <c r="W65" s="220"/>
      <c r="X65" s="220"/>
      <c r="Y65" s="221"/>
      <c r="Z65" s="219">
        <f t="shared" si="2"/>
        <v>7000</v>
      </c>
      <c r="AA65" s="646"/>
    </row>
    <row r="66" spans="1:27" ht="22.5" customHeight="1">
      <c r="A66" s="701"/>
      <c r="B66" s="687"/>
      <c r="C66" s="150" t="s">
        <v>271</v>
      </c>
      <c r="D66" s="150" t="s">
        <v>272</v>
      </c>
      <c r="E66" s="151" t="s">
        <v>273</v>
      </c>
      <c r="F66" s="287"/>
      <c r="G66" s="152"/>
      <c r="H66" s="152">
        <f>IF((E20="有"),0.5,1)</f>
        <v>1</v>
      </c>
      <c r="I66" s="153"/>
      <c r="J66" s="264"/>
      <c r="K66" s="145"/>
      <c r="L66" s="326"/>
      <c r="M66" s="232"/>
      <c r="N66" s="152"/>
      <c r="O66" s="152">
        <f>E19</f>
        <v>20</v>
      </c>
      <c r="P66" s="153"/>
      <c r="Q66" s="152"/>
      <c r="R66" s="233"/>
      <c r="S66" s="326"/>
      <c r="T66" s="297"/>
      <c r="U66" s="222"/>
      <c r="V66" s="222">
        <f>H66*O66*$I$38</f>
        <v>60000</v>
      </c>
      <c r="W66" s="222"/>
      <c r="X66" s="222"/>
      <c r="Y66" s="223"/>
      <c r="Z66" s="212">
        <f>SUM(T66:Y66)</f>
        <v>60000</v>
      </c>
      <c r="AA66" s="646"/>
    </row>
    <row r="67" spans="1:27" ht="15.75" customHeight="1">
      <c r="A67" s="701"/>
      <c r="B67" s="687"/>
      <c r="C67" s="272" t="s">
        <v>274</v>
      </c>
      <c r="D67" s="272" t="s">
        <v>275</v>
      </c>
      <c r="E67" s="419" t="s">
        <v>276</v>
      </c>
      <c r="F67" s="462"/>
      <c r="G67" s="283">
        <v>0.5</v>
      </c>
      <c r="H67" s="283"/>
      <c r="I67" s="421"/>
      <c r="J67" s="421">
        <v>0.5</v>
      </c>
      <c r="K67" s="463"/>
      <c r="L67" s="464"/>
      <c r="M67" s="465"/>
      <c r="N67" s="421">
        <f>E19</f>
        <v>20</v>
      </c>
      <c r="O67" s="283"/>
      <c r="P67" s="466"/>
      <c r="Q67" s="421">
        <f>E19</f>
        <v>20</v>
      </c>
      <c r="R67" s="406"/>
      <c r="S67" s="467"/>
      <c r="T67" s="300"/>
      <c r="U67" s="268">
        <f>G67*N67*$I$37</f>
        <v>30000</v>
      </c>
      <c r="V67" s="468"/>
      <c r="W67" s="468"/>
      <c r="X67" s="268">
        <f>J67*Q67*$I$38</f>
        <v>30000</v>
      </c>
      <c r="Y67" s="469"/>
      <c r="Z67" s="271">
        <f>SUM(T67:Y67)</f>
        <v>60000</v>
      </c>
      <c r="AA67" s="646"/>
    </row>
    <row r="68" spans="1:27" ht="15.75" customHeight="1">
      <c r="A68" s="701"/>
      <c r="B68" s="687"/>
      <c r="C68" s="150" t="s">
        <v>277</v>
      </c>
      <c r="D68" s="150" t="s">
        <v>278</v>
      </c>
      <c r="E68" s="151" t="s">
        <v>279</v>
      </c>
      <c r="F68" s="287"/>
      <c r="G68" s="152">
        <v>0.5</v>
      </c>
      <c r="H68" s="152"/>
      <c r="I68" s="153"/>
      <c r="J68" s="153"/>
      <c r="K68" s="145">
        <v>1</v>
      </c>
      <c r="L68" s="484"/>
      <c r="M68" s="287"/>
      <c r="N68" s="152">
        <f>E19-1</f>
        <v>19</v>
      </c>
      <c r="O68" s="152"/>
      <c r="P68" s="153"/>
      <c r="Q68" s="153"/>
      <c r="R68" s="145">
        <f>E19-1</f>
        <v>19</v>
      </c>
      <c r="S68" s="484"/>
      <c r="T68" s="297"/>
      <c r="U68" s="222">
        <f>G68*N68*$I$37</f>
        <v>28500</v>
      </c>
      <c r="V68" s="222"/>
      <c r="W68" s="222"/>
      <c r="X68" s="222"/>
      <c r="Y68" s="223">
        <f>K68*R68*$I$39</f>
        <v>38000</v>
      </c>
      <c r="Z68" s="212">
        <f t="shared" si="2"/>
        <v>66500</v>
      </c>
      <c r="AA68" s="646"/>
    </row>
    <row r="69" spans="1:27" ht="15" customHeight="1" thickBot="1">
      <c r="A69" s="701"/>
      <c r="B69" s="689"/>
      <c r="C69" s="470" t="s">
        <v>280</v>
      </c>
      <c r="D69" s="470" t="s">
        <v>281</v>
      </c>
      <c r="E69" s="471" t="s">
        <v>279</v>
      </c>
      <c r="F69" s="472"/>
      <c r="G69" s="473">
        <v>1</v>
      </c>
      <c r="H69" s="473"/>
      <c r="I69" s="474"/>
      <c r="J69" s="474"/>
      <c r="K69" s="475">
        <v>1</v>
      </c>
      <c r="L69" s="476"/>
      <c r="M69" s="472"/>
      <c r="N69" s="473">
        <f>E19-1</f>
        <v>19</v>
      </c>
      <c r="O69" s="473"/>
      <c r="P69" s="474"/>
      <c r="Q69" s="474"/>
      <c r="R69" s="477">
        <f>E19-1</f>
        <v>19</v>
      </c>
      <c r="S69" s="476"/>
      <c r="T69" s="478"/>
      <c r="U69" s="479">
        <f>G69*N69*$I$37</f>
        <v>57000</v>
      </c>
      <c r="V69" s="415"/>
      <c r="W69" s="415"/>
      <c r="X69" s="415"/>
      <c r="Y69" s="480">
        <f>K69*R69*$I$39</f>
        <v>38000</v>
      </c>
      <c r="Z69" s="481">
        <f t="shared" si="2"/>
        <v>95000</v>
      </c>
      <c r="AA69" s="648"/>
    </row>
    <row r="70" spans="1:27" ht="22.5" customHeight="1">
      <c r="A70" s="702"/>
      <c r="B70" s="688" t="s">
        <v>282</v>
      </c>
      <c r="C70" s="141" t="s">
        <v>283</v>
      </c>
      <c r="D70" s="141" t="s">
        <v>284</v>
      </c>
      <c r="E70" s="485" t="s">
        <v>285</v>
      </c>
      <c r="F70" s="285"/>
      <c r="G70" s="143"/>
      <c r="H70" s="263">
        <f>E12*0.5</f>
        <v>0.5</v>
      </c>
      <c r="I70" s="144"/>
      <c r="J70" s="144"/>
      <c r="K70" s="165"/>
      <c r="L70" s="484"/>
      <c r="M70" s="285"/>
      <c r="N70" s="143"/>
      <c r="O70" s="143">
        <v>1</v>
      </c>
      <c r="P70" s="144"/>
      <c r="Q70" s="144"/>
      <c r="R70" s="165"/>
      <c r="S70" s="484"/>
      <c r="T70" s="296"/>
      <c r="U70" s="217"/>
      <c r="V70" s="217">
        <f>H70*O70*$I$38</f>
        <v>1500</v>
      </c>
      <c r="W70" s="217"/>
      <c r="X70" s="217"/>
      <c r="Y70" s="218"/>
      <c r="Z70" s="216">
        <f t="shared" si="2"/>
        <v>1500</v>
      </c>
      <c r="AA70" s="645">
        <f>SUM(Z70:Z73)</f>
        <v>11500</v>
      </c>
    </row>
    <row r="71" spans="1:27" ht="15" customHeight="1">
      <c r="A71" s="702"/>
      <c r="B71" s="687"/>
      <c r="C71" s="146" t="s">
        <v>286</v>
      </c>
      <c r="D71" s="169" t="s">
        <v>287</v>
      </c>
      <c r="E71" s="170"/>
      <c r="F71" s="358"/>
      <c r="G71" s="400">
        <v>0.5</v>
      </c>
      <c r="H71" s="361"/>
      <c r="I71" s="359"/>
      <c r="J71" s="359"/>
      <c r="K71" s="149"/>
      <c r="L71" s="482"/>
      <c r="M71" s="358"/>
      <c r="N71" s="361">
        <v>1</v>
      </c>
      <c r="O71" s="361"/>
      <c r="P71" s="359"/>
      <c r="Q71" s="359"/>
      <c r="R71" s="360"/>
      <c r="S71" s="482"/>
      <c r="T71" s="362"/>
      <c r="U71" s="363">
        <f t="shared" ref="U71:U76" si="5">G71*N71*$I$37</f>
        <v>1500</v>
      </c>
      <c r="V71" s="363"/>
      <c r="W71" s="363"/>
      <c r="X71" s="363"/>
      <c r="Y71" s="364"/>
      <c r="Z71" s="365">
        <f t="shared" si="2"/>
        <v>1500</v>
      </c>
      <c r="AA71" s="646"/>
    </row>
    <row r="72" spans="1:27" ht="15" customHeight="1">
      <c r="A72" s="702"/>
      <c r="B72" s="687"/>
      <c r="C72" s="154" t="s">
        <v>288</v>
      </c>
      <c r="D72" s="154" t="s">
        <v>289</v>
      </c>
      <c r="E72" s="155"/>
      <c r="F72" s="288">
        <v>0.5</v>
      </c>
      <c r="G72" s="156">
        <v>0.5</v>
      </c>
      <c r="H72" s="156"/>
      <c r="I72" s="157"/>
      <c r="J72" s="157"/>
      <c r="K72" s="158"/>
      <c r="L72" s="484"/>
      <c r="M72" s="288">
        <v>1</v>
      </c>
      <c r="N72" s="156">
        <v>1</v>
      </c>
      <c r="O72" s="156"/>
      <c r="P72" s="157"/>
      <c r="Q72" s="157"/>
      <c r="R72" s="158"/>
      <c r="S72" s="484"/>
      <c r="T72" s="298">
        <f>F72*M72*$I$36</f>
        <v>4000</v>
      </c>
      <c r="U72" s="225">
        <f>G72*N72*$I$37</f>
        <v>1500</v>
      </c>
      <c r="V72" s="225"/>
      <c r="W72" s="225"/>
      <c r="X72" s="225"/>
      <c r="Y72" s="226"/>
      <c r="Z72" s="224">
        <f>SUM(T72:Y72)</f>
        <v>5500</v>
      </c>
      <c r="AA72" s="646"/>
    </row>
    <row r="73" spans="1:27" ht="15" customHeight="1" thickBot="1">
      <c r="A73" s="409"/>
      <c r="B73" s="703"/>
      <c r="C73" s="169" t="s">
        <v>290</v>
      </c>
      <c r="D73" s="169" t="s">
        <v>291</v>
      </c>
      <c r="E73" s="170"/>
      <c r="F73" s="358"/>
      <c r="G73" s="361">
        <v>1</v>
      </c>
      <c r="H73" s="361"/>
      <c r="I73" s="359"/>
      <c r="J73" s="359"/>
      <c r="K73" s="360"/>
      <c r="L73" s="483"/>
      <c r="M73" s="358"/>
      <c r="N73" s="361">
        <v>1</v>
      </c>
      <c r="O73" s="361"/>
      <c r="P73" s="359"/>
      <c r="Q73" s="359"/>
      <c r="R73" s="360"/>
      <c r="S73" s="483"/>
      <c r="T73" s="362"/>
      <c r="U73" s="363">
        <f>G73*N73*$I$37</f>
        <v>3000</v>
      </c>
      <c r="V73" s="363"/>
      <c r="W73" s="363"/>
      <c r="X73" s="363"/>
      <c r="Y73" s="364"/>
      <c r="Z73" s="365">
        <f>SUM(T73:Y73)</f>
        <v>3000</v>
      </c>
      <c r="AA73" s="648"/>
    </row>
    <row r="74" spans="1:27" ht="15.75" customHeight="1">
      <c r="A74" s="489" t="s">
        <v>292</v>
      </c>
      <c r="B74" s="490"/>
      <c r="C74" s="496" t="s">
        <v>293</v>
      </c>
      <c r="D74" s="496" t="s">
        <v>294</v>
      </c>
      <c r="E74" s="497" t="s">
        <v>295</v>
      </c>
      <c r="F74" s="498">
        <f>IF(OR((E21="有"),(E22="有")),2,1)</f>
        <v>1</v>
      </c>
      <c r="G74" s="499">
        <f>IF(OR((E21="有"),(E22="有")),10,5)</f>
        <v>5</v>
      </c>
      <c r="H74" s="500"/>
      <c r="I74" s="501"/>
      <c r="J74" s="501"/>
      <c r="K74" s="502"/>
      <c r="L74" s="418"/>
      <c r="M74" s="498">
        <v>1</v>
      </c>
      <c r="N74" s="500">
        <v>1</v>
      </c>
      <c r="O74" s="500"/>
      <c r="P74" s="501"/>
      <c r="Q74" s="501"/>
      <c r="R74" s="502"/>
      <c r="S74" s="418"/>
      <c r="T74" s="503">
        <f>F74*M74*$I$36</f>
        <v>8000</v>
      </c>
      <c r="U74" s="504">
        <f t="shared" si="5"/>
        <v>15000</v>
      </c>
      <c r="V74" s="504"/>
      <c r="W74" s="504"/>
      <c r="X74" s="504"/>
      <c r="Y74" s="505"/>
      <c r="Z74" s="506">
        <f t="shared" ref="Z74:Z104" si="6">SUM(T74:Y74)</f>
        <v>23000</v>
      </c>
    </row>
    <row r="75" spans="1:27" ht="15" customHeight="1">
      <c r="A75" s="491"/>
      <c r="B75" s="492"/>
      <c r="C75" s="177" t="s">
        <v>296</v>
      </c>
      <c r="D75" s="177" t="s">
        <v>297</v>
      </c>
      <c r="E75" s="327" t="s">
        <v>298</v>
      </c>
      <c r="F75" s="329">
        <v>0.5</v>
      </c>
      <c r="G75" s="178">
        <v>0.5</v>
      </c>
      <c r="H75" s="178"/>
      <c r="I75" s="179"/>
      <c r="J75" s="179"/>
      <c r="K75" s="180"/>
      <c r="L75" s="326"/>
      <c r="M75" s="329">
        <v>2</v>
      </c>
      <c r="N75" s="178">
        <v>2</v>
      </c>
      <c r="O75" s="178"/>
      <c r="P75" s="179"/>
      <c r="Q75" s="179"/>
      <c r="R75" s="171"/>
      <c r="S75" s="326"/>
      <c r="T75" s="339">
        <f>F75*M75*$I$36</f>
        <v>8000</v>
      </c>
      <c r="U75" s="240">
        <f t="shared" si="5"/>
        <v>3000</v>
      </c>
      <c r="V75" s="240"/>
      <c r="W75" s="240"/>
      <c r="X75" s="240"/>
      <c r="Y75" s="340"/>
      <c r="Z75" s="238">
        <f t="shared" si="6"/>
        <v>11000</v>
      </c>
    </row>
    <row r="76" spans="1:27" ht="23.25" customHeight="1">
      <c r="A76" s="491"/>
      <c r="B76" s="492"/>
      <c r="C76" s="172" t="s">
        <v>299</v>
      </c>
      <c r="D76" s="488" t="s">
        <v>300</v>
      </c>
      <c r="E76" s="173" t="s">
        <v>301</v>
      </c>
      <c r="F76" s="328"/>
      <c r="G76" s="174">
        <v>1</v>
      </c>
      <c r="H76" s="174"/>
      <c r="I76" s="175"/>
      <c r="J76" s="175"/>
      <c r="K76" s="176"/>
      <c r="L76" s="326"/>
      <c r="M76" s="328"/>
      <c r="N76" s="174">
        <v>1</v>
      </c>
      <c r="O76" s="174"/>
      <c r="P76" s="175"/>
      <c r="Q76" s="175"/>
      <c r="R76" s="234"/>
      <c r="S76" s="326"/>
      <c r="T76" s="337"/>
      <c r="U76" s="237">
        <f t="shared" si="5"/>
        <v>3000</v>
      </c>
      <c r="V76" s="237"/>
      <c r="W76" s="237"/>
      <c r="X76" s="237"/>
      <c r="Y76" s="338"/>
      <c r="Z76" s="235">
        <f t="shared" si="6"/>
        <v>3000</v>
      </c>
    </row>
    <row r="77" spans="1:27" ht="34.5" customHeight="1">
      <c r="A77" s="491"/>
      <c r="B77" s="492"/>
      <c r="C77" s="177">
        <v>2.2000000000000002</v>
      </c>
      <c r="D77" s="181" t="s">
        <v>302</v>
      </c>
      <c r="E77" s="190" t="s">
        <v>303</v>
      </c>
      <c r="F77" s="425">
        <f>E24*0.5</f>
        <v>0.5</v>
      </c>
      <c r="G77" s="178"/>
      <c r="H77" s="178"/>
      <c r="I77" s="179"/>
      <c r="J77" s="179"/>
      <c r="K77" s="180"/>
      <c r="L77" s="326"/>
      <c r="M77" s="329">
        <f>E26</f>
        <v>12</v>
      </c>
      <c r="N77" s="178"/>
      <c r="O77" s="178"/>
      <c r="P77" s="179"/>
      <c r="Q77" s="179"/>
      <c r="R77" s="171"/>
      <c r="S77" s="326"/>
      <c r="T77" s="339">
        <f>F77*M77*$I$36</f>
        <v>48000</v>
      </c>
      <c r="U77" s="240"/>
      <c r="V77" s="240"/>
      <c r="W77" s="240"/>
      <c r="X77" s="240"/>
      <c r="Y77" s="340"/>
      <c r="Z77" s="238">
        <f t="shared" si="6"/>
        <v>48000</v>
      </c>
    </row>
    <row r="78" spans="1:27" ht="15" customHeight="1">
      <c r="A78" s="491"/>
      <c r="B78" s="492"/>
      <c r="C78" s="303" t="s">
        <v>304</v>
      </c>
      <c r="D78" s="303" t="s">
        <v>305</v>
      </c>
      <c r="E78" s="304" t="s">
        <v>306</v>
      </c>
      <c r="F78" s="330"/>
      <c r="G78" s="306">
        <v>1</v>
      </c>
      <c r="H78" s="305"/>
      <c r="I78" s="306"/>
      <c r="J78" s="306">
        <v>0.5</v>
      </c>
      <c r="K78" s="307"/>
      <c r="L78" s="13"/>
      <c r="M78" s="330"/>
      <c r="N78" s="306">
        <f>E33</f>
        <v>11</v>
      </c>
      <c r="O78" s="305"/>
      <c r="P78" s="306"/>
      <c r="Q78" s="306">
        <f>E33</f>
        <v>11</v>
      </c>
      <c r="R78" s="307"/>
      <c r="S78" s="13"/>
      <c r="T78" s="341"/>
      <c r="U78" s="308">
        <f>G78*N78*$I$37</f>
        <v>33000</v>
      </c>
      <c r="V78" s="308"/>
      <c r="W78" s="308"/>
      <c r="X78" s="308">
        <f>J78*Q78*$I$38</f>
        <v>16500</v>
      </c>
      <c r="Y78" s="342"/>
      <c r="Z78" s="309">
        <f t="shared" si="6"/>
        <v>49500</v>
      </c>
    </row>
    <row r="79" spans="1:27" ht="22.5" customHeight="1">
      <c r="A79" s="491"/>
      <c r="B79" s="492"/>
      <c r="C79" s="310" t="s">
        <v>307</v>
      </c>
      <c r="D79" s="310" t="s">
        <v>308</v>
      </c>
      <c r="E79" s="417" t="s">
        <v>309</v>
      </c>
      <c r="F79" s="331">
        <f>E24*0.5</f>
        <v>0.5</v>
      </c>
      <c r="G79" s="312">
        <f>E24*0.5</f>
        <v>0.5</v>
      </c>
      <c r="H79" s="312"/>
      <c r="I79" s="312"/>
      <c r="J79" s="313">
        <f>E24*0.5</f>
        <v>0.5</v>
      </c>
      <c r="K79" s="314"/>
      <c r="L79" s="13"/>
      <c r="M79" s="331">
        <f>E34</f>
        <v>0</v>
      </c>
      <c r="N79" s="312">
        <f>E34</f>
        <v>0</v>
      </c>
      <c r="O79" s="312"/>
      <c r="P79" s="312"/>
      <c r="Q79" s="312">
        <f>E34</f>
        <v>0</v>
      </c>
      <c r="R79" s="314"/>
      <c r="S79" s="13"/>
      <c r="T79" s="343">
        <f>F79*M79*$I$36</f>
        <v>0</v>
      </c>
      <c r="U79" s="315">
        <f>G79*N79*$I$37</f>
        <v>0</v>
      </c>
      <c r="V79" s="316"/>
      <c r="W79" s="316"/>
      <c r="X79" s="315">
        <f>J79*Q79*$I$38</f>
        <v>0</v>
      </c>
      <c r="Y79" s="344"/>
      <c r="Z79" s="317">
        <f>SUM(T79:Y79)</f>
        <v>0</v>
      </c>
    </row>
    <row r="80" spans="1:27" ht="22.5" customHeight="1">
      <c r="A80" s="491"/>
      <c r="B80" s="492"/>
      <c r="C80" s="303" t="s">
        <v>310</v>
      </c>
      <c r="D80" s="318" t="s">
        <v>311</v>
      </c>
      <c r="E80" s="319" t="s">
        <v>312</v>
      </c>
      <c r="F80" s="330">
        <v>0.5</v>
      </c>
      <c r="G80" s="305">
        <v>0.5</v>
      </c>
      <c r="H80" s="305"/>
      <c r="I80" s="306"/>
      <c r="J80" s="306">
        <v>1</v>
      </c>
      <c r="K80" s="307"/>
      <c r="L80" s="13"/>
      <c r="M80" s="330">
        <f>E41</f>
        <v>0</v>
      </c>
      <c r="N80" s="305">
        <f>E41</f>
        <v>0</v>
      </c>
      <c r="O80" s="305"/>
      <c r="P80" s="306"/>
      <c r="Q80" s="305">
        <f>E41</f>
        <v>0</v>
      </c>
      <c r="R80" s="307"/>
      <c r="S80" s="13"/>
      <c r="T80" s="345">
        <f>F80*M80*$I$36</f>
        <v>0</v>
      </c>
      <c r="U80" s="320">
        <f>G80*N80*$I$37</f>
        <v>0</v>
      </c>
      <c r="V80" s="308"/>
      <c r="W80" s="308"/>
      <c r="X80" s="320">
        <f>J80*Q80*$I$38</f>
        <v>0</v>
      </c>
      <c r="Y80" s="342"/>
      <c r="Z80" s="309">
        <f>SUM(T80:Y80)</f>
        <v>0</v>
      </c>
    </row>
    <row r="81" spans="1:26" ht="15" customHeight="1">
      <c r="A81" s="491"/>
      <c r="B81" s="492"/>
      <c r="C81" s="310" t="s">
        <v>313</v>
      </c>
      <c r="D81" s="322" t="s">
        <v>314</v>
      </c>
      <c r="E81" s="311" t="s">
        <v>315</v>
      </c>
      <c r="F81" s="331"/>
      <c r="G81" s="313">
        <v>0.5</v>
      </c>
      <c r="H81" s="312"/>
      <c r="I81" s="313"/>
      <c r="J81" s="313">
        <v>0.5</v>
      </c>
      <c r="K81" s="314"/>
      <c r="L81" s="6"/>
      <c r="M81" s="336"/>
      <c r="N81" s="426">
        <f>E35</f>
        <v>0</v>
      </c>
      <c r="O81" s="312"/>
      <c r="P81" s="313"/>
      <c r="Q81" s="426">
        <f>E35</f>
        <v>0</v>
      </c>
      <c r="R81" s="314"/>
      <c r="S81" s="13"/>
      <c r="T81" s="343"/>
      <c r="U81" s="427">
        <f>G81*N81*$I$37</f>
        <v>0</v>
      </c>
      <c r="V81" s="316"/>
      <c r="W81" s="316"/>
      <c r="X81" s="427">
        <f>J81*Q81*$I$38</f>
        <v>0</v>
      </c>
      <c r="Y81" s="346"/>
      <c r="Z81" s="317">
        <f>SUM(T81:Y81)</f>
        <v>0</v>
      </c>
    </row>
    <row r="82" spans="1:26" ht="23.25" customHeight="1">
      <c r="A82" s="491"/>
      <c r="B82" s="492"/>
      <c r="C82" s="183" t="s">
        <v>316</v>
      </c>
      <c r="D82" s="183" t="s">
        <v>317</v>
      </c>
      <c r="E82" s="184" t="s">
        <v>318</v>
      </c>
      <c r="F82" s="332">
        <f>E24*0.5</f>
        <v>0.5</v>
      </c>
      <c r="G82" s="121">
        <f>E24*1</f>
        <v>1</v>
      </c>
      <c r="H82" s="121"/>
      <c r="I82" s="185"/>
      <c r="J82" s="185"/>
      <c r="K82" s="176"/>
      <c r="L82" s="326"/>
      <c r="M82" s="328">
        <f>E26</f>
        <v>12</v>
      </c>
      <c r="N82" s="174">
        <f>E26</f>
        <v>12</v>
      </c>
      <c r="O82" s="121"/>
      <c r="P82" s="185"/>
      <c r="Q82" s="185"/>
      <c r="R82" s="176"/>
      <c r="S82" s="326"/>
      <c r="T82" s="347">
        <f>F82*M82*$I$36</f>
        <v>48000</v>
      </c>
      <c r="U82" s="242">
        <f t="shared" ref="U82:U91" si="7">G82*N82*$I$37</f>
        <v>36000</v>
      </c>
      <c r="V82" s="242"/>
      <c r="W82" s="242"/>
      <c r="X82" s="242"/>
      <c r="Y82" s="348"/>
      <c r="Z82" s="241">
        <f t="shared" si="6"/>
        <v>84000</v>
      </c>
    </row>
    <row r="83" spans="1:26" ht="45" customHeight="1">
      <c r="A83" s="491"/>
      <c r="B83" s="492"/>
      <c r="C83" s="181" t="s">
        <v>319</v>
      </c>
      <c r="D83" s="181" t="s">
        <v>320</v>
      </c>
      <c r="E83" s="324" t="s">
        <v>321</v>
      </c>
      <c r="F83" s="333"/>
      <c r="G83" s="312">
        <f>E23*E24*E25*4</f>
        <v>4</v>
      </c>
      <c r="H83" s="312"/>
      <c r="I83" s="312">
        <f>E23*E24*E25*0.5</f>
        <v>0.5</v>
      </c>
      <c r="J83" s="187"/>
      <c r="K83" s="180"/>
      <c r="L83" s="326"/>
      <c r="M83" s="329"/>
      <c r="N83" s="178">
        <f>E26</f>
        <v>12</v>
      </c>
      <c r="O83" s="186"/>
      <c r="P83" s="178">
        <f>E26</f>
        <v>12</v>
      </c>
      <c r="Q83" s="187"/>
      <c r="R83" s="180"/>
      <c r="S83" s="326"/>
      <c r="T83" s="349"/>
      <c r="U83" s="244">
        <f t="shared" si="7"/>
        <v>144000</v>
      </c>
      <c r="V83" s="244"/>
      <c r="W83" s="244">
        <f>I83*P83*$I$38</f>
        <v>18000</v>
      </c>
      <c r="X83" s="244"/>
      <c r="Y83" s="350"/>
      <c r="Z83" s="243">
        <f t="shared" si="6"/>
        <v>162000</v>
      </c>
    </row>
    <row r="84" spans="1:26" ht="15.75" customHeight="1">
      <c r="A84" s="491"/>
      <c r="B84" s="492"/>
      <c r="C84" s="183" t="s">
        <v>322</v>
      </c>
      <c r="D84" s="183" t="s">
        <v>323</v>
      </c>
      <c r="E84" s="184" t="s">
        <v>324</v>
      </c>
      <c r="F84" s="332"/>
      <c r="G84" s="305">
        <f>IF((E16="有"),0.5,0)</f>
        <v>0.5</v>
      </c>
      <c r="H84" s="305"/>
      <c r="I84" s="306"/>
      <c r="J84" s="185"/>
      <c r="K84" s="176"/>
      <c r="L84" s="418"/>
      <c r="M84" s="328"/>
      <c r="N84" s="174">
        <f>E26</f>
        <v>12</v>
      </c>
      <c r="O84" s="121"/>
      <c r="P84" s="175"/>
      <c r="Q84" s="185"/>
      <c r="R84" s="176"/>
      <c r="S84" s="418"/>
      <c r="T84" s="347"/>
      <c r="U84" s="242">
        <f t="shared" si="7"/>
        <v>18000</v>
      </c>
      <c r="V84" s="242"/>
      <c r="W84" s="242"/>
      <c r="X84" s="242"/>
      <c r="Y84" s="348"/>
      <c r="Z84" s="241">
        <f t="shared" si="6"/>
        <v>18000</v>
      </c>
    </row>
    <row r="85" spans="1:26" ht="15" customHeight="1">
      <c r="A85" s="491"/>
      <c r="B85" s="492"/>
      <c r="C85" s="181" t="s">
        <v>325</v>
      </c>
      <c r="D85" s="181" t="s">
        <v>326</v>
      </c>
      <c r="E85" s="190" t="s">
        <v>327</v>
      </c>
      <c r="F85" s="333">
        <v>0.5</v>
      </c>
      <c r="G85" s="312">
        <v>1</v>
      </c>
      <c r="H85" s="186"/>
      <c r="I85" s="187"/>
      <c r="J85" s="187"/>
      <c r="K85" s="180"/>
      <c r="L85" s="401"/>
      <c r="M85" s="329">
        <f>E26</f>
        <v>12</v>
      </c>
      <c r="N85" s="178">
        <f>E26</f>
        <v>12</v>
      </c>
      <c r="O85" s="186"/>
      <c r="P85" s="187"/>
      <c r="Q85" s="187"/>
      <c r="R85" s="180"/>
      <c r="S85" s="401"/>
      <c r="T85" s="349">
        <f>F85*M85*$I$36</f>
        <v>48000</v>
      </c>
      <c r="U85" s="244">
        <f t="shared" si="7"/>
        <v>36000</v>
      </c>
      <c r="V85" s="244"/>
      <c r="W85" s="244"/>
      <c r="X85" s="244"/>
      <c r="Y85" s="350"/>
      <c r="Z85" s="243">
        <f t="shared" si="6"/>
        <v>84000</v>
      </c>
    </row>
    <row r="86" spans="1:26" ht="22.2" customHeight="1">
      <c r="A86" s="491"/>
      <c r="B86" s="492"/>
      <c r="C86" s="183" t="s">
        <v>328</v>
      </c>
      <c r="D86" s="183" t="s">
        <v>329</v>
      </c>
      <c r="E86" s="184" t="s">
        <v>330</v>
      </c>
      <c r="F86" s="332"/>
      <c r="G86" s="121">
        <f>E27*1.5</f>
        <v>1.5</v>
      </c>
      <c r="H86" s="121">
        <f>E27*0.5</f>
        <v>0.5</v>
      </c>
      <c r="I86" s="185">
        <f>E27*0.5</f>
        <v>0.5</v>
      </c>
      <c r="J86" s="185">
        <f>E27*0.5</f>
        <v>0.5</v>
      </c>
      <c r="K86" s="176"/>
      <c r="L86" s="418"/>
      <c r="M86" s="328"/>
      <c r="N86" s="121">
        <f>E26</f>
        <v>12</v>
      </c>
      <c r="O86" s="121">
        <f>E26</f>
        <v>12</v>
      </c>
      <c r="P86" s="121">
        <f>E26</f>
        <v>12</v>
      </c>
      <c r="Q86" s="121">
        <f>E26</f>
        <v>12</v>
      </c>
      <c r="R86" s="176"/>
      <c r="S86" s="418"/>
      <c r="T86" s="347"/>
      <c r="U86" s="242">
        <f t="shared" si="7"/>
        <v>54000</v>
      </c>
      <c r="V86" s="242">
        <f>H86*O86*$I$38</f>
        <v>18000</v>
      </c>
      <c r="W86" s="242">
        <f>I86*P86*$I$38</f>
        <v>18000</v>
      </c>
      <c r="X86" s="242">
        <f>J86*Q86*$I$38</f>
        <v>18000</v>
      </c>
      <c r="Y86" s="348"/>
      <c r="Z86" s="241">
        <f t="shared" ref="Z86:Z91" si="8">SUM(T86:Y86)</f>
        <v>108000</v>
      </c>
    </row>
    <row r="87" spans="1:26" ht="15" customHeight="1">
      <c r="A87" s="491"/>
      <c r="B87" s="492"/>
      <c r="C87" s="181" t="s">
        <v>331</v>
      </c>
      <c r="D87" s="430" t="s">
        <v>332</v>
      </c>
      <c r="E87" s="327" t="s">
        <v>333</v>
      </c>
      <c r="F87" s="333">
        <v>0.5</v>
      </c>
      <c r="G87" s="186">
        <v>0.5</v>
      </c>
      <c r="H87" s="186"/>
      <c r="I87" s="186"/>
      <c r="J87" s="187"/>
      <c r="K87" s="180"/>
      <c r="L87" s="401"/>
      <c r="M87" s="333">
        <f>E36</f>
        <v>0</v>
      </c>
      <c r="N87" s="186">
        <f>E36</f>
        <v>0</v>
      </c>
      <c r="O87" s="186"/>
      <c r="P87" s="186"/>
      <c r="Q87" s="186"/>
      <c r="R87" s="180"/>
      <c r="S87" s="401"/>
      <c r="T87" s="339">
        <f>F87*M87*$I$36</f>
        <v>0</v>
      </c>
      <c r="U87" s="240">
        <f t="shared" si="7"/>
        <v>0</v>
      </c>
      <c r="V87" s="244"/>
      <c r="W87" s="244"/>
      <c r="X87" s="244"/>
      <c r="Y87" s="350"/>
      <c r="Z87" s="243">
        <f t="shared" si="8"/>
        <v>0</v>
      </c>
    </row>
    <row r="88" spans="1:26" ht="15" customHeight="1">
      <c r="A88" s="491"/>
      <c r="B88" s="492"/>
      <c r="C88" s="183" t="s">
        <v>334</v>
      </c>
      <c r="D88" s="183" t="s">
        <v>335</v>
      </c>
      <c r="E88" s="319" t="s">
        <v>336</v>
      </c>
      <c r="F88" s="332">
        <v>0.5</v>
      </c>
      <c r="G88" s="121">
        <v>0.5</v>
      </c>
      <c r="H88" s="121"/>
      <c r="I88" s="185"/>
      <c r="J88" s="185"/>
      <c r="K88" s="176"/>
      <c r="L88" s="418"/>
      <c r="M88" s="332">
        <f>E37</f>
        <v>0</v>
      </c>
      <c r="N88" s="121">
        <f>E37</f>
        <v>0</v>
      </c>
      <c r="O88" s="121"/>
      <c r="P88" s="121"/>
      <c r="Q88" s="185"/>
      <c r="R88" s="176"/>
      <c r="S88" s="418"/>
      <c r="T88" s="337">
        <f>F88*M88*$I$36</f>
        <v>0</v>
      </c>
      <c r="U88" s="236">
        <f t="shared" si="7"/>
        <v>0</v>
      </c>
      <c r="V88" s="242"/>
      <c r="W88" s="236"/>
      <c r="X88" s="242"/>
      <c r="Y88" s="348"/>
      <c r="Z88" s="241">
        <f t="shared" si="8"/>
        <v>0</v>
      </c>
    </row>
    <row r="89" spans="1:26" ht="22.5" customHeight="1">
      <c r="A89" s="491"/>
      <c r="B89" s="492"/>
      <c r="C89" s="181" t="s">
        <v>337</v>
      </c>
      <c r="D89" s="322" t="s">
        <v>338</v>
      </c>
      <c r="E89" s="311" t="s">
        <v>339</v>
      </c>
      <c r="F89" s="333">
        <v>0.5</v>
      </c>
      <c r="G89" s="186">
        <v>0.5</v>
      </c>
      <c r="H89" s="186"/>
      <c r="I89" s="187"/>
      <c r="J89" s="187">
        <v>0.5</v>
      </c>
      <c r="K89" s="180"/>
      <c r="L89" s="401"/>
      <c r="M89" s="333">
        <f>E38</f>
        <v>0</v>
      </c>
      <c r="N89" s="186">
        <f>E38</f>
        <v>0</v>
      </c>
      <c r="O89" s="186"/>
      <c r="P89" s="187"/>
      <c r="Q89" s="186">
        <f>E38</f>
        <v>0</v>
      </c>
      <c r="R89" s="180"/>
      <c r="S89" s="401"/>
      <c r="T89" s="339">
        <f>F89*M89*$I$36</f>
        <v>0</v>
      </c>
      <c r="U89" s="239">
        <f t="shared" si="7"/>
        <v>0</v>
      </c>
      <c r="V89" s="244"/>
      <c r="W89" s="239"/>
      <c r="X89" s="239">
        <f>J89*Q89*$I$38</f>
        <v>0</v>
      </c>
      <c r="Y89" s="350"/>
      <c r="Z89" s="243">
        <f t="shared" si="8"/>
        <v>0</v>
      </c>
    </row>
    <row r="90" spans="1:26" ht="23.25" customHeight="1">
      <c r="A90" s="491"/>
      <c r="B90" s="492"/>
      <c r="C90" s="183" t="s">
        <v>340</v>
      </c>
      <c r="D90" s="318" t="s">
        <v>341</v>
      </c>
      <c r="E90" s="319" t="s">
        <v>342</v>
      </c>
      <c r="F90" s="332">
        <v>1</v>
      </c>
      <c r="G90" s="121">
        <v>1</v>
      </c>
      <c r="H90" s="121"/>
      <c r="I90" s="185"/>
      <c r="J90" s="185">
        <v>1</v>
      </c>
      <c r="K90" s="176"/>
      <c r="L90" s="418"/>
      <c r="M90" s="332">
        <f>E39</f>
        <v>0</v>
      </c>
      <c r="N90" s="121">
        <f>E39</f>
        <v>0</v>
      </c>
      <c r="O90" s="121"/>
      <c r="P90" s="185"/>
      <c r="Q90" s="121">
        <f>E39</f>
        <v>0</v>
      </c>
      <c r="R90" s="176"/>
      <c r="S90" s="418"/>
      <c r="T90" s="337">
        <f>F90*M90*$I$36</f>
        <v>0</v>
      </c>
      <c r="U90" s="236">
        <f t="shared" si="7"/>
        <v>0</v>
      </c>
      <c r="V90" s="242"/>
      <c r="W90" s="236"/>
      <c r="X90" s="236">
        <f>J90*Q90*$I$38</f>
        <v>0</v>
      </c>
      <c r="Y90" s="348"/>
      <c r="Z90" s="241">
        <f t="shared" si="8"/>
        <v>0</v>
      </c>
    </row>
    <row r="91" spans="1:26" ht="24" customHeight="1">
      <c r="A91" s="491"/>
      <c r="B91" s="492"/>
      <c r="C91" s="181" t="s">
        <v>343</v>
      </c>
      <c r="D91" s="188" t="s">
        <v>344</v>
      </c>
      <c r="E91" s="182" t="s">
        <v>345</v>
      </c>
      <c r="F91" s="333">
        <v>5</v>
      </c>
      <c r="G91" s="186">
        <v>5</v>
      </c>
      <c r="H91" s="186"/>
      <c r="I91" s="187">
        <v>5</v>
      </c>
      <c r="J91" s="187"/>
      <c r="K91" s="180"/>
      <c r="L91" s="401"/>
      <c r="M91" s="333">
        <f>E40*2</f>
        <v>0</v>
      </c>
      <c r="N91" s="186">
        <f>E40*2</f>
        <v>0</v>
      </c>
      <c r="O91" s="186"/>
      <c r="P91" s="186">
        <f>E40*2</f>
        <v>0</v>
      </c>
      <c r="Q91" s="187"/>
      <c r="R91" s="180"/>
      <c r="S91" s="401"/>
      <c r="T91" s="339">
        <f>F91*M91*$I$36</f>
        <v>0</v>
      </c>
      <c r="U91" s="240">
        <f t="shared" si="7"/>
        <v>0</v>
      </c>
      <c r="V91" s="244"/>
      <c r="W91" s="239">
        <f>I91*P91*$I$38</f>
        <v>0</v>
      </c>
      <c r="X91" s="244"/>
      <c r="Y91" s="350"/>
      <c r="Z91" s="431">
        <f t="shared" si="8"/>
        <v>0</v>
      </c>
    </row>
    <row r="92" spans="1:26" ht="33.75" customHeight="1">
      <c r="A92" s="491"/>
      <c r="B92" s="492"/>
      <c r="C92" s="183" t="s">
        <v>346</v>
      </c>
      <c r="D92" s="189" t="s">
        <v>347</v>
      </c>
      <c r="E92" s="184" t="s">
        <v>348</v>
      </c>
      <c r="F92" s="332"/>
      <c r="G92" s="121"/>
      <c r="H92" s="121">
        <f>IF(E32="有",1,0.5)*E12</f>
        <v>0.5</v>
      </c>
      <c r="I92" s="185"/>
      <c r="J92" s="185"/>
      <c r="K92" s="176"/>
      <c r="L92" s="418"/>
      <c r="M92" s="332"/>
      <c r="N92" s="121"/>
      <c r="O92" s="121">
        <f>E28*2</f>
        <v>20</v>
      </c>
      <c r="P92" s="185"/>
      <c r="Q92" s="185"/>
      <c r="R92" s="176"/>
      <c r="S92" s="418"/>
      <c r="T92" s="347"/>
      <c r="U92" s="242"/>
      <c r="V92" s="242">
        <f>H92*O92*$I$38</f>
        <v>30000</v>
      </c>
      <c r="W92" s="242"/>
      <c r="X92" s="242"/>
      <c r="Y92" s="348"/>
      <c r="Z92" s="241">
        <f t="shared" si="6"/>
        <v>30000</v>
      </c>
    </row>
    <row r="93" spans="1:26" ht="15" customHeight="1">
      <c r="A93" s="491"/>
      <c r="B93" s="492"/>
      <c r="C93" s="181" t="s">
        <v>349</v>
      </c>
      <c r="D93" s="188" t="s">
        <v>350</v>
      </c>
      <c r="E93" s="190" t="s">
        <v>351</v>
      </c>
      <c r="F93" s="333"/>
      <c r="G93" s="186"/>
      <c r="H93" s="186">
        <v>0.5</v>
      </c>
      <c r="I93" s="187"/>
      <c r="J93" s="187"/>
      <c r="K93" s="180"/>
      <c r="L93" s="401"/>
      <c r="M93" s="333"/>
      <c r="N93" s="186"/>
      <c r="O93" s="186">
        <f>E28</f>
        <v>10</v>
      </c>
      <c r="P93" s="187"/>
      <c r="Q93" s="187"/>
      <c r="R93" s="180"/>
      <c r="S93" s="401"/>
      <c r="T93" s="349"/>
      <c r="U93" s="244"/>
      <c r="V93" s="244">
        <f>H93*O93*$I$38</f>
        <v>15000</v>
      </c>
      <c r="W93" s="244"/>
      <c r="X93" s="244"/>
      <c r="Y93" s="350"/>
      <c r="Z93" s="243">
        <f t="shared" si="6"/>
        <v>15000</v>
      </c>
    </row>
    <row r="94" spans="1:26" ht="33.6" customHeight="1">
      <c r="A94" s="491"/>
      <c r="B94" s="492"/>
      <c r="C94" s="303" t="s">
        <v>352</v>
      </c>
      <c r="D94" s="189" t="s">
        <v>353</v>
      </c>
      <c r="E94" s="184" t="s">
        <v>354</v>
      </c>
      <c r="F94" s="332"/>
      <c r="G94" s="121"/>
      <c r="H94" s="121">
        <f>E12*0.5</f>
        <v>0.5</v>
      </c>
      <c r="I94" s="185"/>
      <c r="J94" s="185"/>
      <c r="K94" s="176"/>
      <c r="L94" s="418"/>
      <c r="M94" s="332"/>
      <c r="N94" s="121"/>
      <c r="O94" s="121">
        <f>E28</f>
        <v>10</v>
      </c>
      <c r="P94" s="185"/>
      <c r="Q94" s="185"/>
      <c r="R94" s="176"/>
      <c r="S94" s="418"/>
      <c r="T94" s="347"/>
      <c r="U94" s="242"/>
      <c r="V94" s="242">
        <f>H94*O94*$I$38</f>
        <v>15000</v>
      </c>
      <c r="W94" s="242"/>
      <c r="X94" s="242"/>
      <c r="Y94" s="348"/>
      <c r="Z94" s="241">
        <f t="shared" si="6"/>
        <v>15000</v>
      </c>
    </row>
    <row r="95" spans="1:26" ht="33.6" customHeight="1">
      <c r="A95" s="491"/>
      <c r="B95" s="492"/>
      <c r="C95" s="310" t="s">
        <v>355</v>
      </c>
      <c r="D95" s="322" t="s">
        <v>356</v>
      </c>
      <c r="E95" s="417" t="s">
        <v>357</v>
      </c>
      <c r="F95" s="331"/>
      <c r="G95" s="312"/>
      <c r="H95" s="312">
        <f>IF(E29="有",1,0)*E12</f>
        <v>0</v>
      </c>
      <c r="I95" s="187"/>
      <c r="J95" s="187"/>
      <c r="K95" s="180"/>
      <c r="L95" s="401"/>
      <c r="M95" s="432"/>
      <c r="N95" s="323"/>
      <c r="O95" s="312">
        <f>E28*2</f>
        <v>20</v>
      </c>
      <c r="P95" s="187"/>
      <c r="Q95" s="187"/>
      <c r="R95" s="180"/>
      <c r="S95" s="401"/>
      <c r="T95" s="433"/>
      <c r="U95" s="316"/>
      <c r="V95" s="316">
        <f>H95*O95*$I$38</f>
        <v>0</v>
      </c>
      <c r="W95" s="316"/>
      <c r="X95" s="316"/>
      <c r="Y95" s="344"/>
      <c r="Z95" s="317">
        <f t="shared" si="6"/>
        <v>0</v>
      </c>
    </row>
    <row r="96" spans="1:26" ht="15" customHeight="1">
      <c r="A96" s="491"/>
      <c r="B96" s="492"/>
      <c r="C96" s="303" t="s">
        <v>358</v>
      </c>
      <c r="D96" s="318" t="s">
        <v>359</v>
      </c>
      <c r="E96" s="304" t="s">
        <v>360</v>
      </c>
      <c r="F96" s="330">
        <v>0.5</v>
      </c>
      <c r="G96" s="374"/>
      <c r="H96" s="374"/>
      <c r="I96" s="185"/>
      <c r="J96" s="185"/>
      <c r="K96" s="176"/>
      <c r="L96" s="434"/>
      <c r="M96" s="435">
        <f>E30</f>
        <v>0</v>
      </c>
      <c r="N96" s="305"/>
      <c r="O96" s="374"/>
      <c r="P96" s="185"/>
      <c r="Q96" s="185"/>
      <c r="R96" s="176"/>
      <c r="S96" s="418"/>
      <c r="T96" s="345">
        <f>F96*M96*$I$36</f>
        <v>0</v>
      </c>
      <c r="U96" s="308"/>
      <c r="V96" s="308"/>
      <c r="W96" s="308"/>
      <c r="X96" s="308"/>
      <c r="Y96" s="342"/>
      <c r="Z96" s="309">
        <f t="shared" si="6"/>
        <v>0</v>
      </c>
    </row>
    <row r="97" spans="1:27" ht="23.25" customHeight="1">
      <c r="A97" s="491"/>
      <c r="B97" s="492"/>
      <c r="C97" s="310" t="s">
        <v>361</v>
      </c>
      <c r="D97" s="322" t="s">
        <v>362</v>
      </c>
      <c r="E97" s="417" t="s">
        <v>363</v>
      </c>
      <c r="F97" s="331"/>
      <c r="G97" s="312">
        <v>1</v>
      </c>
      <c r="H97" s="323"/>
      <c r="I97" s="187"/>
      <c r="J97" s="187"/>
      <c r="K97" s="180"/>
      <c r="L97" s="401"/>
      <c r="M97" s="331"/>
      <c r="N97" s="312">
        <f>E31*2</f>
        <v>0</v>
      </c>
      <c r="O97" s="323"/>
      <c r="P97" s="187"/>
      <c r="Q97" s="187"/>
      <c r="R97" s="180"/>
      <c r="S97" s="401"/>
      <c r="T97" s="433"/>
      <c r="U97" s="427">
        <f t="shared" ref="U97" si="9">G97*N97*$I$37</f>
        <v>0</v>
      </c>
      <c r="V97" s="316"/>
      <c r="W97" s="316"/>
      <c r="X97" s="316"/>
      <c r="Y97" s="344"/>
      <c r="Z97" s="317">
        <f t="shared" si="6"/>
        <v>0</v>
      </c>
    </row>
    <row r="98" spans="1:27" ht="15.75" customHeight="1">
      <c r="A98" s="491"/>
      <c r="B98" s="492"/>
      <c r="C98" s="183" t="s">
        <v>364</v>
      </c>
      <c r="D98" s="189" t="s">
        <v>365</v>
      </c>
      <c r="E98" s="173" t="s">
        <v>366</v>
      </c>
      <c r="F98" s="436">
        <v>0.5</v>
      </c>
      <c r="G98" s="121">
        <v>1</v>
      </c>
      <c r="H98" s="121"/>
      <c r="I98" s="185"/>
      <c r="J98" s="185"/>
      <c r="K98" s="176"/>
      <c r="L98" s="418"/>
      <c r="M98" s="332">
        <f>E26</f>
        <v>12</v>
      </c>
      <c r="N98" s="121">
        <f>E26</f>
        <v>12</v>
      </c>
      <c r="O98" s="121"/>
      <c r="P98" s="185"/>
      <c r="Q98" s="185"/>
      <c r="R98" s="176"/>
      <c r="S98" s="418"/>
      <c r="T98" s="347">
        <f>F98*M98*$I$36</f>
        <v>48000</v>
      </c>
      <c r="U98" s="242">
        <f t="shared" ref="U98:U104" si="10">G98*N98*$I$37</f>
        <v>36000</v>
      </c>
      <c r="V98" s="242"/>
      <c r="W98" s="242"/>
      <c r="X98" s="242"/>
      <c r="Y98" s="348"/>
      <c r="Z98" s="241">
        <f t="shared" si="6"/>
        <v>84000</v>
      </c>
    </row>
    <row r="99" spans="1:27" ht="16.2" customHeight="1">
      <c r="A99" s="491"/>
      <c r="B99" s="492"/>
      <c r="C99" s="181" t="s">
        <v>367</v>
      </c>
      <c r="D99" s="188" t="s">
        <v>368</v>
      </c>
      <c r="E99" s="182" t="s">
        <v>369</v>
      </c>
      <c r="F99" s="333">
        <f>0.5</f>
        <v>0.5</v>
      </c>
      <c r="G99" s="186">
        <f>0.5</f>
        <v>0.5</v>
      </c>
      <c r="H99" s="186"/>
      <c r="I99" s="187"/>
      <c r="J99" s="187"/>
      <c r="K99" s="180"/>
      <c r="L99" s="401"/>
      <c r="M99" s="333">
        <f>E26</f>
        <v>12</v>
      </c>
      <c r="N99" s="186">
        <f>E26</f>
        <v>12</v>
      </c>
      <c r="O99" s="186"/>
      <c r="P99" s="187"/>
      <c r="Q99" s="187"/>
      <c r="R99" s="180"/>
      <c r="S99" s="401"/>
      <c r="T99" s="349">
        <f>F99*M99*$I$36</f>
        <v>48000</v>
      </c>
      <c r="U99" s="244">
        <f t="shared" si="10"/>
        <v>18000</v>
      </c>
      <c r="V99" s="244"/>
      <c r="W99" s="244"/>
      <c r="X99" s="244"/>
      <c r="Y99" s="350"/>
      <c r="Z99" s="243">
        <f t="shared" si="6"/>
        <v>66000</v>
      </c>
    </row>
    <row r="100" spans="1:27" ht="15" customHeight="1">
      <c r="A100" s="491"/>
      <c r="B100" s="492"/>
      <c r="C100" s="437">
        <v>2.7</v>
      </c>
      <c r="D100" s="438" t="s">
        <v>370</v>
      </c>
      <c r="E100" s="439" t="s">
        <v>298</v>
      </c>
      <c r="F100" s="440">
        <v>0.5</v>
      </c>
      <c r="G100" s="429">
        <v>0.5</v>
      </c>
      <c r="H100" s="429"/>
      <c r="I100" s="441"/>
      <c r="J100" s="441"/>
      <c r="K100" s="307"/>
      <c r="L100" s="442"/>
      <c r="M100" s="440">
        <v>2</v>
      </c>
      <c r="N100" s="429">
        <v>2</v>
      </c>
      <c r="O100" s="429"/>
      <c r="P100" s="441"/>
      <c r="Q100" s="441"/>
      <c r="R100" s="443"/>
      <c r="S100" s="442"/>
      <c r="T100" s="444">
        <f>F100*M100*$I$36</f>
        <v>8000</v>
      </c>
      <c r="U100" s="445">
        <f t="shared" si="10"/>
        <v>3000</v>
      </c>
      <c r="V100" s="445"/>
      <c r="W100" s="445"/>
      <c r="X100" s="445"/>
      <c r="Y100" s="446"/>
      <c r="Z100" s="447">
        <f t="shared" si="6"/>
        <v>11000</v>
      </c>
    </row>
    <row r="101" spans="1:27" ht="15" customHeight="1">
      <c r="A101" s="491"/>
      <c r="B101" s="492"/>
      <c r="C101" s="248">
        <v>2.8</v>
      </c>
      <c r="D101" s="188" t="s">
        <v>371</v>
      </c>
      <c r="E101" s="327" t="s">
        <v>298</v>
      </c>
      <c r="F101" s="334">
        <v>0.5</v>
      </c>
      <c r="G101" s="193">
        <v>2</v>
      </c>
      <c r="H101" s="193"/>
      <c r="I101" s="194"/>
      <c r="J101" s="194"/>
      <c r="K101" s="180"/>
      <c r="L101" s="401"/>
      <c r="M101" s="334">
        <v>2</v>
      </c>
      <c r="N101" s="193">
        <v>2</v>
      </c>
      <c r="O101" s="193"/>
      <c r="P101" s="194"/>
      <c r="Q101" s="194"/>
      <c r="R101" s="249"/>
      <c r="S101" s="401"/>
      <c r="T101" s="351">
        <f>F101*M101*$I$36</f>
        <v>8000</v>
      </c>
      <c r="U101" s="251">
        <f t="shared" si="10"/>
        <v>12000</v>
      </c>
      <c r="V101" s="251"/>
      <c r="W101" s="251"/>
      <c r="X101" s="251"/>
      <c r="Y101" s="352"/>
      <c r="Z101" s="250">
        <f t="shared" si="6"/>
        <v>20000</v>
      </c>
    </row>
    <row r="102" spans="1:27" ht="15.6" customHeight="1">
      <c r="A102" s="491"/>
      <c r="B102" s="492"/>
      <c r="C102" s="252" t="s">
        <v>372</v>
      </c>
      <c r="D102" s="189" t="s">
        <v>373</v>
      </c>
      <c r="E102" s="173" t="s">
        <v>369</v>
      </c>
      <c r="F102" s="335"/>
      <c r="G102" s="429">
        <v>0.5</v>
      </c>
      <c r="H102" s="191"/>
      <c r="I102" s="192"/>
      <c r="J102" s="192"/>
      <c r="K102" s="307">
        <v>0.5</v>
      </c>
      <c r="L102" s="418"/>
      <c r="M102" s="335"/>
      <c r="N102" s="429">
        <f>E26</f>
        <v>12</v>
      </c>
      <c r="O102" s="191"/>
      <c r="P102" s="192"/>
      <c r="Q102" s="192"/>
      <c r="R102" s="245">
        <f>E26</f>
        <v>12</v>
      </c>
      <c r="S102" s="418"/>
      <c r="T102" s="353"/>
      <c r="U102" s="247">
        <f t="shared" si="10"/>
        <v>18000</v>
      </c>
      <c r="V102" s="247"/>
      <c r="W102" s="247"/>
      <c r="X102" s="247"/>
      <c r="Y102" s="354">
        <f>K102*R102*$I$39</f>
        <v>12000</v>
      </c>
      <c r="Z102" s="246">
        <f>SUM(T102:Y102)</f>
        <v>30000</v>
      </c>
    </row>
    <row r="103" spans="1:27" ht="15" customHeight="1">
      <c r="A103" s="491"/>
      <c r="B103" s="492"/>
      <c r="C103" s="248" t="s">
        <v>374</v>
      </c>
      <c r="D103" s="188" t="s">
        <v>375</v>
      </c>
      <c r="E103" s="182" t="s">
        <v>369</v>
      </c>
      <c r="F103" s="334"/>
      <c r="G103" s="428">
        <v>0.5</v>
      </c>
      <c r="H103" s="193"/>
      <c r="I103" s="194"/>
      <c r="J103" s="194"/>
      <c r="K103" s="314">
        <v>0.5</v>
      </c>
      <c r="L103" s="401"/>
      <c r="M103" s="334"/>
      <c r="N103" s="193">
        <f>E26</f>
        <v>12</v>
      </c>
      <c r="O103" s="193"/>
      <c r="P103" s="194"/>
      <c r="Q103" s="194"/>
      <c r="R103" s="249">
        <f>E26</f>
        <v>12</v>
      </c>
      <c r="S103" s="401"/>
      <c r="T103" s="351"/>
      <c r="U103" s="251">
        <f t="shared" si="10"/>
        <v>18000</v>
      </c>
      <c r="V103" s="251"/>
      <c r="W103" s="251"/>
      <c r="X103" s="251"/>
      <c r="Y103" s="352">
        <f>K103*R103*$I$39</f>
        <v>12000</v>
      </c>
      <c r="Z103" s="250">
        <f t="shared" si="6"/>
        <v>30000</v>
      </c>
    </row>
    <row r="104" spans="1:27" ht="15.6" customHeight="1" thickBot="1">
      <c r="A104" s="493"/>
      <c r="B104" s="494"/>
      <c r="C104" s="448" t="s">
        <v>376</v>
      </c>
      <c r="D104" s="449" t="s">
        <v>377</v>
      </c>
      <c r="E104" s="450" t="s">
        <v>369</v>
      </c>
      <c r="F104" s="451"/>
      <c r="G104" s="452">
        <v>0.5</v>
      </c>
      <c r="H104" s="453"/>
      <c r="I104" s="454"/>
      <c r="J104" s="454"/>
      <c r="K104" s="455">
        <v>0.5</v>
      </c>
      <c r="L104" s="418"/>
      <c r="M104" s="451"/>
      <c r="N104" s="453">
        <f>E26</f>
        <v>12</v>
      </c>
      <c r="O104" s="453"/>
      <c r="P104" s="454"/>
      <c r="Q104" s="454"/>
      <c r="R104" s="456">
        <f>E26</f>
        <v>12</v>
      </c>
      <c r="S104" s="418"/>
      <c r="T104" s="457"/>
      <c r="U104" s="458">
        <f t="shared" si="10"/>
        <v>18000</v>
      </c>
      <c r="V104" s="458"/>
      <c r="W104" s="458"/>
      <c r="X104" s="458"/>
      <c r="Y104" s="459">
        <f>K104*R104*$I$39</f>
        <v>12000</v>
      </c>
      <c r="Z104" s="460">
        <f t="shared" si="6"/>
        <v>30000</v>
      </c>
    </row>
    <row r="105" spans="1:27" ht="15" customHeight="1">
      <c r="A105" s="14"/>
      <c r="B105" s="14"/>
      <c r="C105" s="15"/>
      <c r="D105" s="15"/>
      <c r="E105" s="16"/>
      <c r="F105" s="13"/>
      <c r="G105" s="13"/>
      <c r="H105" s="13"/>
      <c r="I105" s="13"/>
      <c r="J105" s="13"/>
      <c r="K105" s="6"/>
      <c r="L105" s="13"/>
      <c r="M105" s="13"/>
      <c r="N105" s="13"/>
      <c r="O105" s="13"/>
      <c r="P105" s="13"/>
      <c r="Q105" s="13"/>
      <c r="R105" s="13"/>
      <c r="S105" s="13"/>
      <c r="T105" s="17"/>
      <c r="U105" s="17"/>
      <c r="V105" s="17"/>
      <c r="W105" s="17"/>
      <c r="X105" s="17"/>
      <c r="Y105" s="17"/>
      <c r="Z105" s="17"/>
    </row>
    <row r="106" spans="1:27" ht="12.75" customHeight="1">
      <c r="A106" s="14"/>
      <c r="B106" s="14"/>
      <c r="C106" s="15"/>
      <c r="D106" s="15"/>
      <c r="E106" s="16"/>
      <c r="F106" s="13"/>
      <c r="G106" s="13"/>
      <c r="H106" s="13"/>
      <c r="I106" s="13"/>
      <c r="J106" s="13"/>
      <c r="K106" s="6"/>
      <c r="L106" s="13"/>
      <c r="M106" s="13"/>
      <c r="N106" s="13"/>
      <c r="O106" s="13"/>
      <c r="P106" s="13"/>
      <c r="Q106" s="13"/>
      <c r="R106" s="13"/>
      <c r="S106" s="13"/>
      <c r="T106" s="647" t="s">
        <v>6</v>
      </c>
      <c r="U106" s="647"/>
      <c r="V106" s="647"/>
      <c r="W106" s="647"/>
      <c r="X106" s="647"/>
      <c r="Y106" s="647"/>
      <c r="Z106" s="647"/>
    </row>
    <row r="107" spans="1:27" ht="13.5" customHeight="1">
      <c r="T107" s="355" t="s">
        <v>208</v>
      </c>
      <c r="U107" s="355" t="s">
        <v>378</v>
      </c>
      <c r="V107" s="355" t="s">
        <v>210</v>
      </c>
      <c r="W107" s="355" t="s">
        <v>90</v>
      </c>
      <c r="X107" s="356" t="s">
        <v>379</v>
      </c>
      <c r="Y107" s="357" t="s">
        <v>108</v>
      </c>
      <c r="Z107" s="321" t="s">
        <v>380</v>
      </c>
    </row>
    <row r="108" spans="1:27" ht="13.5" customHeight="1">
      <c r="E108" s="8"/>
      <c r="F108" s="2"/>
      <c r="G108" s="2"/>
      <c r="H108" s="2"/>
      <c r="I108" s="2"/>
      <c r="J108" s="2"/>
      <c r="K108" s="643" t="s">
        <v>381</v>
      </c>
      <c r="L108" s="643"/>
      <c r="M108" s="643"/>
      <c r="N108" s="643"/>
      <c r="O108" s="643"/>
      <c r="P108" s="643"/>
      <c r="Q108" s="649" t="s">
        <v>217</v>
      </c>
      <c r="R108" s="649"/>
      <c r="S108" s="649"/>
      <c r="T108" s="98">
        <f t="shared" ref="T108:Y108" si="11">SUM(T47:T73)</f>
        <v>124000</v>
      </c>
      <c r="U108" s="99">
        <f t="shared" si="11"/>
        <v>328500</v>
      </c>
      <c r="V108" s="99">
        <f t="shared" si="11"/>
        <v>130500</v>
      </c>
      <c r="W108" s="99">
        <f t="shared" si="11"/>
        <v>3000</v>
      </c>
      <c r="X108" s="99">
        <f t="shared" si="11"/>
        <v>39000</v>
      </c>
      <c r="Y108" s="97">
        <f t="shared" si="11"/>
        <v>84000</v>
      </c>
      <c r="Z108" s="100">
        <f>SUM(T108:Y108)</f>
        <v>709000</v>
      </c>
      <c r="AA108" s="5"/>
    </row>
    <row r="109" spans="1:27" ht="13.5" customHeight="1">
      <c r="E109" s="8"/>
      <c r="F109" s="2"/>
      <c r="G109" s="2"/>
      <c r="H109" s="2"/>
      <c r="I109" s="2"/>
      <c r="J109" s="2"/>
      <c r="K109" s="643"/>
      <c r="L109" s="643"/>
      <c r="M109" s="643"/>
      <c r="N109" s="643"/>
      <c r="O109" s="643"/>
      <c r="P109" s="643"/>
      <c r="Q109" s="650" t="s">
        <v>292</v>
      </c>
      <c r="R109" s="650"/>
      <c r="S109" s="650"/>
      <c r="T109" s="101">
        <f t="shared" ref="T109:Y109" si="12">SUM(T74:T104)</f>
        <v>272000</v>
      </c>
      <c r="U109" s="102">
        <f t="shared" si="12"/>
        <v>465000</v>
      </c>
      <c r="V109" s="102">
        <f t="shared" si="12"/>
        <v>78000</v>
      </c>
      <c r="W109" s="102">
        <f t="shared" si="12"/>
        <v>36000</v>
      </c>
      <c r="X109" s="102">
        <f t="shared" si="12"/>
        <v>34500</v>
      </c>
      <c r="Y109" s="103">
        <f t="shared" si="12"/>
        <v>36000</v>
      </c>
      <c r="Z109" s="101">
        <f>SUM(T109:Y109)</f>
        <v>921500</v>
      </c>
    </row>
    <row r="110" spans="1:27" ht="13.5" customHeight="1">
      <c r="K110" s="644" t="s">
        <v>382</v>
      </c>
      <c r="L110" s="644"/>
      <c r="M110" s="644"/>
      <c r="N110" s="644"/>
      <c r="O110" s="644"/>
      <c r="P110" s="644"/>
      <c r="Q110" s="649" t="s">
        <v>217</v>
      </c>
      <c r="R110" s="649"/>
      <c r="S110" s="649"/>
      <c r="T110" s="98">
        <f t="shared" ref="T110:Y111" si="13">T108*1.43</f>
        <v>177320</v>
      </c>
      <c r="U110" s="99">
        <f t="shared" si="13"/>
        <v>469755</v>
      </c>
      <c r="V110" s="99">
        <f t="shared" si="13"/>
        <v>186615</v>
      </c>
      <c r="W110" s="99">
        <f t="shared" si="13"/>
        <v>4290</v>
      </c>
      <c r="X110" s="99">
        <f t="shared" si="13"/>
        <v>55770</v>
      </c>
      <c r="Y110" s="97">
        <f t="shared" si="13"/>
        <v>120120</v>
      </c>
      <c r="Z110" s="100">
        <f>SUM(T110:Y110)</f>
        <v>1013870</v>
      </c>
    </row>
    <row r="111" spans="1:27" ht="13.5" customHeight="1">
      <c r="K111" s="644"/>
      <c r="L111" s="644"/>
      <c r="M111" s="644"/>
      <c r="N111" s="644"/>
      <c r="O111" s="644"/>
      <c r="P111" s="644"/>
      <c r="Q111" s="650" t="s">
        <v>292</v>
      </c>
      <c r="R111" s="650"/>
      <c r="S111" s="650"/>
      <c r="T111" s="101">
        <f t="shared" si="13"/>
        <v>388960</v>
      </c>
      <c r="U111" s="102">
        <f t="shared" si="13"/>
        <v>664950</v>
      </c>
      <c r="V111" s="102">
        <f t="shared" si="13"/>
        <v>111540</v>
      </c>
      <c r="W111" s="102">
        <f t="shared" si="13"/>
        <v>51480</v>
      </c>
      <c r="X111" s="102">
        <f t="shared" si="13"/>
        <v>49335</v>
      </c>
      <c r="Y111" s="103">
        <f t="shared" si="13"/>
        <v>51480</v>
      </c>
      <c r="Z111" s="101">
        <f>SUM(T111:Y111)</f>
        <v>1317745</v>
      </c>
    </row>
    <row r="112" spans="1:27" ht="13.5" customHeight="1">
      <c r="T112" s="9"/>
      <c r="Z112" s="5"/>
    </row>
  </sheetData>
  <sheetProtection algorithmName="SHA-512" hashValue="ptbu5xt95cHA0zf68+yqF6iBNVbFktJLHL/PgffrYiJOPhzZU1151Nl3tChI0IpZuMf18OV7dO5b5zwoWZEDcA==" saltValue="Mi0bEE2rbg6x1Dmy4z0fMQ==" spinCount="100000" sheet="1" formatCells="0" formatColumns="0" formatRows="0" insertColumns="0" insertRows="0" insertHyperlinks="0" deleteColumns="0" deleteRows="0" sort="0" autoFilter="0" pivotTables="0"/>
  <mergeCells count="71">
    <mergeCell ref="B21:B22"/>
    <mergeCell ref="F14:F18"/>
    <mergeCell ref="C12:D12"/>
    <mergeCell ref="C18:D18"/>
    <mergeCell ref="J24:K24"/>
    <mergeCell ref="J23:K23"/>
    <mergeCell ref="C20:D20"/>
    <mergeCell ref="C21:D21"/>
    <mergeCell ref="C17:D17"/>
    <mergeCell ref="A47:A72"/>
    <mergeCell ref="B70:B73"/>
    <mergeCell ref="J26:K26"/>
    <mergeCell ref="C35:D35"/>
    <mergeCell ref="T45:Z45"/>
    <mergeCell ref="M45:R45"/>
    <mergeCell ref="T44:Z44"/>
    <mergeCell ref="J27:K27"/>
    <mergeCell ref="M44:R44"/>
    <mergeCell ref="F44:K44"/>
    <mergeCell ref="F45:K45"/>
    <mergeCell ref="C38:D38"/>
    <mergeCell ref="C40:D40"/>
    <mergeCell ref="C32:D32"/>
    <mergeCell ref="C34:D34"/>
    <mergeCell ref="C26:D26"/>
    <mergeCell ref="B47:B51"/>
    <mergeCell ref="B62:B69"/>
    <mergeCell ref="B52:B61"/>
    <mergeCell ref="C41:D41"/>
    <mergeCell ref="B29:B31"/>
    <mergeCell ref="C39:D39"/>
    <mergeCell ref="C29:D29"/>
    <mergeCell ref="C30:D30"/>
    <mergeCell ref="C31:D31"/>
    <mergeCell ref="C33:D33"/>
    <mergeCell ref="C46:D46"/>
    <mergeCell ref="C37:D37"/>
    <mergeCell ref="C25:D25"/>
    <mergeCell ref="C36:D36"/>
    <mergeCell ref="C22:D22"/>
    <mergeCell ref="C24:D24"/>
    <mergeCell ref="C23:D23"/>
    <mergeCell ref="C28:D28"/>
    <mergeCell ref="C27:D27"/>
    <mergeCell ref="A1:E2"/>
    <mergeCell ref="C19:D19"/>
    <mergeCell ref="D6:E6"/>
    <mergeCell ref="D7:E7"/>
    <mergeCell ref="B9:C9"/>
    <mergeCell ref="B6:C6"/>
    <mergeCell ref="B7:C7"/>
    <mergeCell ref="D8:E8"/>
    <mergeCell ref="B8:C8"/>
    <mergeCell ref="B11:D11"/>
    <mergeCell ref="B3:E3"/>
    <mergeCell ref="C14:D14"/>
    <mergeCell ref="C13:D13"/>
    <mergeCell ref="C15:D15"/>
    <mergeCell ref="C16:D16"/>
    <mergeCell ref="B14:B18"/>
    <mergeCell ref="K108:P109"/>
    <mergeCell ref="K110:P111"/>
    <mergeCell ref="AA47:AA51"/>
    <mergeCell ref="T106:Z106"/>
    <mergeCell ref="AA52:AA61"/>
    <mergeCell ref="AA62:AA69"/>
    <mergeCell ref="Q110:S110"/>
    <mergeCell ref="Q111:S111"/>
    <mergeCell ref="Q108:S108"/>
    <mergeCell ref="Q109:S109"/>
    <mergeCell ref="AA70:AA73"/>
  </mergeCells>
  <phoneticPr fontId="4"/>
  <dataValidations count="7">
    <dataValidation type="whole" allowBlank="1" showInputMessage="1" showErrorMessage="1" errorTitle="入力規則" error="整数を入力して下さい。" promptTitle="整数を入力して下さい。" sqref="E19 E35 E26:E28" xr:uid="{00000000-0002-0000-0200-000000000000}">
      <formula1>1</formula1>
      <formula2>1000</formula2>
    </dataValidation>
    <dataValidation type="list" allowBlank="1" showInputMessage="1" showErrorMessage="1" errorTitle="入力規則" error="整数を入力して下さい。" promptTitle="整数を入力して下さい。" sqref="E24" xr:uid="{00000000-0002-0000-0200-000001000000}">
      <formula1>"1,1.2,1.5,2"</formula1>
    </dataValidation>
    <dataValidation type="list" allowBlank="1" showInputMessage="1" showErrorMessage="1" errorTitle="入力規則" error="整数を入力して下さい。" promptTitle="整数を入力して下さい。" sqref="E23 E20" xr:uid="{00000000-0002-0000-0200-000002000000}">
      <formula1>"1,2"</formula1>
    </dataValidation>
    <dataValidation type="list" allowBlank="1" showInputMessage="1" showErrorMessage="1" errorTitle="入力規則" error="整数を入力して下さい。" promptTitle="整数を入力して下さい。" sqref="E25" xr:uid="{00000000-0002-0000-0200-000003000000}">
      <formula1>"1,1.2"</formula1>
    </dataValidation>
    <dataValidation type="list" allowBlank="1" showInputMessage="1" showErrorMessage="1" errorTitle="入力規則" error="整数を入力して下さい。" promptTitle="整数を入力して下さい。" sqref="E40:E41 E29:E32 E13 E21:E22" xr:uid="{00000000-0002-0000-0200-000004000000}">
      <formula1>"有,無"</formula1>
    </dataValidation>
    <dataValidation type="list" allowBlank="1" showInputMessage="1" showErrorMessage="1" errorTitle="入力規則" error="整数を入力して下さい。" promptTitle="整数を入力して下さい。" sqref="E14:E18" xr:uid="{00000000-0002-0000-0200-000005000000}">
      <formula1>"1,2,3,4,5"</formula1>
    </dataValidation>
    <dataValidation type="list" allowBlank="1" showInputMessage="1" showErrorMessage="1" errorTitle="入力規則" error="整数を入力して下さい。" promptTitle="整数を入力して下さい。" sqref="E12" xr:uid="{00000000-0002-0000-0200-000006000000}">
      <formula1>"1,1.5"</formula1>
    </dataValidation>
  </dataValidations>
  <pageMargins left="0.23622047244094491" right="0.15748031496062992" top="0.27559055118110237" bottom="0.27559055118110237" header="0.15748031496062992" footer="0.15748031496062992"/>
  <pageSetup paperSize="8" scale="51" orientation="landscape" r:id="rId1"/>
  <rowBreaks count="1" manualBreakCount="1">
    <brk id="43" max="28"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887ff3a-6068-4485-b327-531db3d35025" xsi:nil="true"/>
    <lcf76f155ced4ddcb4097134ff3c332f xmlns="ce224740-c5b2-49fa-9dbb-ea375658f3f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522BCF56AE0C548ADBAA04426E7AAF3" ma:contentTypeVersion="18" ma:contentTypeDescription="新しいドキュメントを作成します。" ma:contentTypeScope="" ma:versionID="5253d3ca4adbeb92d6019b1aa2130a60">
  <xsd:schema xmlns:xsd="http://www.w3.org/2001/XMLSchema" xmlns:xs="http://www.w3.org/2001/XMLSchema" xmlns:p="http://schemas.microsoft.com/office/2006/metadata/properties" xmlns:ns2="ce224740-c5b2-49fa-9dbb-ea375658f3f3" xmlns:ns3="e887ff3a-6068-4485-b327-531db3d35025" targetNamespace="http://schemas.microsoft.com/office/2006/metadata/properties" ma:root="true" ma:fieldsID="162bb3e666a3d340bcae4890a408e643" ns2:_="" ns3:_="">
    <xsd:import namespace="ce224740-c5b2-49fa-9dbb-ea375658f3f3"/>
    <xsd:import namespace="e887ff3a-6068-4485-b327-531db3d3502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224740-c5b2-49fa-9dbb-ea375658f3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c94b00c2-2a9e-45b7-8a29-04e0628890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887ff3a-6068-4485-b327-531db3d35025"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dd4ecedd-231a-4245-8460-a69f9d928a60}" ma:internalName="TaxCatchAll" ma:showField="CatchAllData" ma:web="e887ff3a-6068-4485-b327-531db3d350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B0E86B-7909-4F70-9A73-43CF03F7D9A7}">
  <ds:schemaRefs>
    <ds:schemaRef ds:uri="http://schemas.microsoft.com/office/2006/metadata/properties"/>
    <ds:schemaRef ds:uri="http://schemas.microsoft.com/office/infopath/2007/PartnerControls"/>
    <ds:schemaRef ds:uri="e887ff3a-6068-4485-b327-531db3d35025"/>
    <ds:schemaRef ds:uri="ce224740-c5b2-49fa-9dbb-ea375658f3f3"/>
  </ds:schemaRefs>
</ds:datastoreItem>
</file>

<file path=customXml/itemProps2.xml><?xml version="1.0" encoding="utf-8"?>
<ds:datastoreItem xmlns:ds="http://schemas.openxmlformats.org/officeDocument/2006/customXml" ds:itemID="{C601AE9F-1865-41F7-9203-CF877CABEE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224740-c5b2-49fa-9dbb-ea375658f3f3"/>
    <ds:schemaRef ds:uri="e887ff3a-6068-4485-b327-531db3d350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E85797-24E6-4BEC-9125-5CA07C5112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治験等経費算出表①</vt:lpstr>
      <vt:lpstr>治験等経費算出表②</vt:lpstr>
      <vt:lpstr>参考；詳細内訳積算表（計算式）</vt:lpstr>
      <vt:lpstr>'参考；詳細内訳積算表（計算式）'!Print_Area</vt:lpstr>
      <vt:lpstr>治験等経費算出表①!Print_Area</vt:lpstr>
      <vt:lpstr>治験等経費算出表②!Print_Area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武井 順平</dc:creator>
  <cp:keywords/>
  <dc:description/>
  <cp:lastModifiedBy>こども病院 静岡県立</cp:lastModifiedBy>
  <cp:revision/>
  <dcterms:created xsi:type="dcterms:W3CDTF">2007-08-03T07:51:24Z</dcterms:created>
  <dcterms:modified xsi:type="dcterms:W3CDTF">2025-05-19T01:04:58Z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0x0101000522BCF56AE0C548ADBAA04426E7AAF3</vt:lpwstr>
  </property>
  <property fmtid="{D5CDD505-2E9C-101B-9397-08002B2CF9AE}" pid="3" name="MediaServiceImageTags">
    <vt:lpwstr/>
  </property>
</Properties>
</file>